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ASUS 2015-03-29\Dossiers\Mon bureau\Ecole Angleur\Conception\Europe pour les enfants\Dossiers\"/>
    </mc:Choice>
  </mc:AlternateContent>
  <bookViews>
    <workbookView xWindow="360" yWindow="390" windowWidth="19440" windowHeight="11760" activeTab="2"/>
  </bookViews>
  <sheets>
    <sheet name="Partis Politiques" sheetId="9" r:id="rId1"/>
    <sheet name="Gouvernements" sheetId="5" r:id="rId2"/>
    <sheet name="Parlements" sheetId="6" r:id="rId3"/>
    <sheet name="Fédéral" sheetId="1" r:id="rId4"/>
    <sheet name="Communautés" sheetId="2" r:id="rId5"/>
    <sheet name="Communauté française" sheetId="3" r:id="rId6"/>
    <sheet name="fichier parlement" sheetId="7" r:id="rId7"/>
    <sheet name="fichier gouvernements" sheetId="4" r:id="rId8"/>
  </sheets>
  <definedNames>
    <definedName name="G.CF">'fichier gouvernements'!$G$9:$G$15</definedName>
    <definedName name="G.CF.">'fichier gouvernements'!$F$9:$F$16</definedName>
    <definedName name="G.F.">'fichier gouvernements'!$B$9:$B$27</definedName>
    <definedName name="G.G.">'fichier gouvernements'!$E$9:$E$12</definedName>
    <definedName name="G.RB">'fichier gouvernements'!$F$9:$F$16</definedName>
    <definedName name="G.W.">'fichier gouvernements'!$D$9:$D$16</definedName>
    <definedName name="GCF">'fichier gouvernements'!$G$9:$G$15</definedName>
    <definedName name="GF">'fichier gouvernements'!$B$9:$B$27</definedName>
    <definedName name="GFl">'fichier gouvernements'!$C$9:$C$17</definedName>
    <definedName name="GG">'fichier gouvernements'!$E$9:$E$12</definedName>
    <definedName name="GRB">'fichier gouvernements'!$F$9:$F$16</definedName>
    <definedName name="GW">'fichier gouvernements'!$D$9:$D$16</definedName>
    <definedName name="NUM2ROS">'fichier parlement'!$A$2:$A$8</definedName>
    <definedName name="NUMEROS">'fichier parlement'!$A$2:$A$8</definedName>
    <definedName name="PARLEMENTS">'fichier parlement'!#REF!</definedName>
    <definedName name="_xlnm.Print_Area" localSheetId="4">Communautés!$A$1:$K$28</definedName>
    <definedName name="_xlnm.Print_Area" localSheetId="3">Fédéral!$A$1:$N$19</definedName>
    <definedName name="_xlnm.Print_Area" localSheetId="1">Gouvernements!$A$1:$M$64</definedName>
    <definedName name="_xlnm.Print_Area" localSheetId="2">Parlements!$A$1:$H$51</definedName>
    <definedName name="_xlnm.Print_Area" localSheetId="0">'Partis Politiques'!$A$1:$O$36</definedName>
  </definedNames>
  <calcPr calcId="152511"/>
</workbook>
</file>

<file path=xl/calcChain.xml><?xml version="1.0" encoding="utf-8"?>
<calcChain xmlns="http://schemas.openxmlformats.org/spreadsheetml/2006/main">
  <c r="L6" i="7" l="1"/>
  <c r="M8" i="7"/>
  <c r="L3" i="7"/>
  <c r="L4" i="7"/>
  <c r="L5" i="7"/>
  <c r="L7" i="7"/>
  <c r="G24" i="6" l="1"/>
  <c r="G48" i="6"/>
  <c r="G46" i="6"/>
  <c r="G44" i="6"/>
  <c r="G38" i="6"/>
  <c r="G36" i="6"/>
  <c r="G34" i="6"/>
  <c r="G32" i="6"/>
  <c r="G30" i="6"/>
  <c r="G28" i="6"/>
  <c r="G26" i="6"/>
  <c r="C48" i="6"/>
  <c r="C46" i="6"/>
  <c r="C44" i="6"/>
  <c r="C40" i="6"/>
  <c r="E38" i="6"/>
  <c r="D38" i="6"/>
  <c r="C38" i="6"/>
  <c r="E36" i="6"/>
  <c r="D36" i="6"/>
  <c r="C36" i="6"/>
  <c r="E34" i="6"/>
  <c r="C34" i="6"/>
  <c r="E32" i="6"/>
  <c r="D32" i="6"/>
  <c r="C32" i="6"/>
  <c r="C30" i="6"/>
  <c r="E28" i="6"/>
  <c r="D28" i="6"/>
  <c r="C28" i="6"/>
  <c r="E26" i="6"/>
  <c r="D26" i="6"/>
  <c r="C26" i="6"/>
  <c r="E4" i="5" l="1"/>
  <c r="K60" i="5" l="1"/>
  <c r="K54" i="5"/>
  <c r="K57" i="5"/>
  <c r="K51" i="5"/>
  <c r="D60" i="5"/>
  <c r="D54" i="5"/>
  <c r="B60" i="5"/>
  <c r="B54" i="5"/>
  <c r="D47" i="5"/>
  <c r="D41" i="5"/>
  <c r="D35" i="5"/>
  <c r="D28" i="5"/>
  <c r="D22" i="5"/>
  <c r="D16" i="5"/>
  <c r="D10" i="5"/>
  <c r="D57" i="5"/>
  <c r="D51" i="5"/>
  <c r="B57" i="5"/>
  <c r="B51" i="5"/>
  <c r="D44" i="5"/>
  <c r="D38" i="5"/>
  <c r="D32" i="5"/>
  <c r="D25" i="5"/>
  <c r="D19" i="5"/>
  <c r="D13" i="5"/>
  <c r="D46" i="5"/>
  <c r="D40" i="5"/>
  <c r="D34" i="5"/>
  <c r="D27" i="5"/>
  <c r="D21" i="5"/>
  <c r="D15" i="5"/>
  <c r="D9" i="5"/>
  <c r="K43" i="5"/>
  <c r="K37" i="5"/>
  <c r="K31" i="5"/>
  <c r="K24" i="5"/>
  <c r="K18" i="5"/>
  <c r="K12" i="5"/>
  <c r="B46" i="5"/>
  <c r="D43" i="5"/>
  <c r="D37" i="5"/>
  <c r="D31" i="5"/>
  <c r="D24" i="5"/>
  <c r="D18" i="5"/>
  <c r="D12" i="5"/>
  <c r="K46" i="5"/>
  <c r="K40" i="5"/>
  <c r="K34" i="5"/>
  <c r="K27" i="5"/>
  <c r="K21" i="5"/>
  <c r="K15" i="5"/>
  <c r="K9" i="5"/>
  <c r="B43" i="5"/>
  <c r="B37" i="5"/>
  <c r="B31" i="5"/>
  <c r="B24" i="5"/>
  <c r="B18" i="5"/>
  <c r="B12" i="5"/>
  <c r="B40" i="5"/>
  <c r="B34" i="5"/>
  <c r="B27" i="5"/>
  <c r="B21" i="5"/>
  <c r="B15" i="5"/>
  <c r="B9" i="5"/>
  <c r="G6" i="5"/>
  <c r="L2" i="7"/>
  <c r="C24" i="6" s="1"/>
  <c r="G15" i="6"/>
  <c r="G21" i="6" l="1"/>
  <c r="C21" i="6"/>
  <c r="D18" i="6"/>
  <c r="C15" i="6"/>
  <c r="D12" i="6"/>
  <c r="G9" i="6"/>
  <c r="C9" i="6"/>
  <c r="D6" i="6"/>
  <c r="L9" i="7" l="1"/>
  <c r="M9" i="7"/>
  <c r="B6" i="5"/>
  <c r="D6" i="5"/>
</calcChain>
</file>

<file path=xl/sharedStrings.xml><?xml version="1.0" encoding="utf-8"?>
<sst xmlns="http://schemas.openxmlformats.org/spreadsheetml/2006/main" count="824" uniqueCount="364">
  <si>
    <t>POUVOIR LEGISLATIF FEDERAL</t>
  </si>
  <si>
    <t>POUVOIR JUDICIAIRE</t>
  </si>
  <si>
    <t>LE ROI</t>
  </si>
  <si>
    <t>POUVOIR EXECUTIF FEDERAL</t>
  </si>
  <si>
    <t>Chef de l'Etat</t>
  </si>
  <si>
    <t>Chef des Armées</t>
  </si>
  <si>
    <t>Vote les lois</t>
  </si>
  <si>
    <t>Edicte des propositions de lois</t>
  </si>
  <si>
    <t>Le Sénat (Sénateurs)</t>
  </si>
  <si>
    <t xml:space="preserve"> La Chambre des Représentants (Députés)</t>
  </si>
  <si>
    <t>Edicte des projets de lois</t>
  </si>
  <si>
    <t>Contrôle le Pouvoir Exécutif Fédéral</t>
  </si>
  <si>
    <t>Dirigé par le Roi et le Parlement Fédéral</t>
  </si>
  <si>
    <t>Le Parlement Fédéral a deux chambres:</t>
  </si>
  <si>
    <t>Dirige le Pays</t>
  </si>
  <si>
    <t>Dirigé par le Roi et le Gouvernement Fédéral</t>
  </si>
  <si>
    <t>Contrôle l'application des lois</t>
  </si>
  <si>
    <t>Pouvoir indépendant</t>
  </si>
  <si>
    <t>Exercé par les Cours et Tribunaux</t>
  </si>
  <si>
    <t>Contrôle la légalité des actes du Pouvoir Exécutif</t>
  </si>
  <si>
    <t>Egalement compétent pour les Communautés</t>
  </si>
  <si>
    <t>1 Premier Ministre</t>
  </si>
  <si>
    <t>6 Secrétaires d'Etat</t>
  </si>
  <si>
    <t>12 Ministres Fédéraux</t>
  </si>
  <si>
    <t>1 Cour de Cassation</t>
  </si>
  <si>
    <t>5 Cours d'Appel et du Travail</t>
  </si>
  <si>
    <t>36 Tribunaux de Police et Justice de Paix</t>
  </si>
  <si>
    <t>28 Tribunaux de Première Instance, Com et Trav</t>
  </si>
  <si>
    <t>FEDERAL</t>
  </si>
  <si>
    <t>COMMUNAUTE FRANCAISE</t>
  </si>
  <si>
    <t>PARLEMENT FEDERAL</t>
  </si>
  <si>
    <t>PARLEMENT FLAMAND</t>
  </si>
  <si>
    <t>PARLEMENT DE LA
COMMUNAUTE FRANCAISE</t>
  </si>
  <si>
    <t>PARLEMENT DE LA
COMMUNAUTE
GERMANOPHONE</t>
  </si>
  <si>
    <t>LA CHAMBRE:</t>
  </si>
  <si>
    <t>150 DEPUTES</t>
  </si>
  <si>
    <t>LE SENAT</t>
  </si>
  <si>
    <t>71 SENATEURS:</t>
  </si>
  <si>
    <t>40 Elus directs</t>
  </si>
  <si>
    <t>21 par les communautés</t>
  </si>
  <si>
    <t>10 Cooptés</t>
  </si>
  <si>
    <t>SAR Prince Philippe</t>
  </si>
  <si>
    <t>SAR Princesse Astrid</t>
  </si>
  <si>
    <t>SAR Prince Laurent</t>
  </si>
  <si>
    <t>GOUVERNEMENT</t>
  </si>
  <si>
    <t>1 Ministre-Président</t>
  </si>
  <si>
    <t>8 Ministres</t>
  </si>
  <si>
    <t>3 Ministres</t>
  </si>
  <si>
    <t>6 Ministres</t>
  </si>
  <si>
    <t>75 DEPUTES</t>
  </si>
  <si>
    <t>Région Wallonne</t>
  </si>
  <si>
    <t xml:space="preserve">19 DEPUTES </t>
  </si>
  <si>
    <t>FRANCOPHONES</t>
  </si>
  <si>
    <t>Région Bruxelloise</t>
  </si>
  <si>
    <t>124 DEPUTES</t>
  </si>
  <si>
    <t>PARLEMENT</t>
  </si>
  <si>
    <t>25 DEPUTES</t>
  </si>
  <si>
    <t>COMMUNAUTE ET REGION
 GERMANOPHONE</t>
  </si>
  <si>
    <t>COMMUNAUTE ET REGION
FLAMANDE</t>
  </si>
  <si>
    <t>12 Ministres</t>
  </si>
  <si>
    <t>PARLEMENT DE LA
REGION WALLONNE</t>
  </si>
  <si>
    <t>PARLEMENT DE LA
REGION BRUXELLES-CAPITALE</t>
  </si>
  <si>
    <t>GOUVERNEMENT DE LA
REGION WALLONNE</t>
  </si>
  <si>
    <t>GOUVERNEMENT DE LA
REGION
 BRUXELLES-CAPITALE</t>
  </si>
  <si>
    <t>7 Ministres</t>
  </si>
  <si>
    <t>3 en doublon au Gouvernement</t>
  </si>
  <si>
    <t>de la Communauté Française</t>
  </si>
  <si>
    <t>75 Députés</t>
  </si>
  <si>
    <t>Francophones</t>
  </si>
  <si>
    <t>18 Députés</t>
  </si>
  <si>
    <t>Néerlandophones</t>
  </si>
  <si>
    <t>71 Députés</t>
  </si>
  <si>
    <t>francophones</t>
  </si>
  <si>
    <t>4 Ministres</t>
  </si>
  <si>
    <t>3 Secrétaires d'Etat</t>
  </si>
  <si>
    <t>19 Députés Bruxellois</t>
  </si>
  <si>
    <t>75 Députés
 Wallons</t>
  </si>
  <si>
    <t>dont</t>
  </si>
  <si>
    <t>3 au Gouvernement</t>
  </si>
  <si>
    <t>Wallon</t>
  </si>
  <si>
    <t>Edicte des décrets</t>
  </si>
  <si>
    <t>Edicte des Ordonnances</t>
  </si>
  <si>
    <t>Edicte des Décrets</t>
  </si>
  <si>
    <t>N°</t>
  </si>
  <si>
    <t>Chef de
 Gouvernement</t>
  </si>
  <si>
    <t>Titre</t>
  </si>
  <si>
    <t>Ministre 1</t>
  </si>
  <si>
    <t>Ministre 2</t>
  </si>
  <si>
    <t>Ministre 3</t>
  </si>
  <si>
    <t>Ministre 4</t>
  </si>
  <si>
    <t>Ministre 5</t>
  </si>
  <si>
    <t>Ministre 6</t>
  </si>
  <si>
    <t>Ministre 7</t>
  </si>
  <si>
    <t>Ministre 8</t>
  </si>
  <si>
    <t>Ministre 9</t>
  </si>
  <si>
    <t>Ministre 10</t>
  </si>
  <si>
    <t>Ministre 11</t>
  </si>
  <si>
    <t>Ministre 12</t>
  </si>
  <si>
    <t>Secrétaire 
d'Etat 1</t>
  </si>
  <si>
    <t>Secrétaire 
d'Etat 2</t>
  </si>
  <si>
    <t>Secrétaire 
d'Etat 3</t>
  </si>
  <si>
    <t>Secrétaire 
d'Etat 4</t>
  </si>
  <si>
    <t>Secrétaire 
d'Etat 5</t>
  </si>
  <si>
    <t>Secrétaire 
d'Etat 6</t>
  </si>
  <si>
    <t>Titre
1</t>
  </si>
  <si>
    <t>Titre
2</t>
  </si>
  <si>
    <t>Parti Politique</t>
  </si>
  <si>
    <t>Didier REYNDERS</t>
  </si>
  <si>
    <t>Alexander DE CROO</t>
  </si>
  <si>
    <t>Paul MAGNETTE</t>
  </si>
  <si>
    <t>Annemie TURTELBOOM</t>
  </si>
  <si>
    <t>Vice-Premier Ministre</t>
  </si>
  <si>
    <t>MR</t>
  </si>
  <si>
    <t>OPEN VLD</t>
  </si>
  <si>
    <t>Ministre des Pensions</t>
  </si>
  <si>
    <t>CDH</t>
  </si>
  <si>
    <t>Ministre de la Justice</t>
  </si>
  <si>
    <t>CD&amp;V</t>
  </si>
  <si>
    <t>SP.A</t>
  </si>
  <si>
    <t>Geert BOURGEOIS</t>
  </si>
  <si>
    <t>N-VA</t>
  </si>
  <si>
    <t>Jo VANDEURZEN</t>
  </si>
  <si>
    <t>Joke SCHAUVLIEGE</t>
  </si>
  <si>
    <t>Pascal SMET</t>
  </si>
  <si>
    <t>Titre 1</t>
  </si>
  <si>
    <t>Rudy DEMOTTE</t>
  </si>
  <si>
    <t>Jean-Claude MARCOURT</t>
  </si>
  <si>
    <t>Paul FURLAN</t>
  </si>
  <si>
    <t>Eliane TILLIEUX</t>
  </si>
  <si>
    <t>Carlo DI ANTONIO</t>
  </si>
  <si>
    <t>SP</t>
  </si>
  <si>
    <t>Ministre de l'Education, de la Formation et de l'Emploi</t>
  </si>
  <si>
    <t>Pro DG</t>
  </si>
  <si>
    <t>Isabelle WEYKMANS</t>
  </si>
  <si>
    <t>Harald MOLLERS</t>
  </si>
  <si>
    <t>ProDG</t>
  </si>
  <si>
    <t>PFF</t>
  </si>
  <si>
    <t>Gouvernement de la Région 
Bruxelles-Capitale</t>
  </si>
  <si>
    <t>Guy VANHENGEL</t>
  </si>
  <si>
    <t>Open Vld</t>
  </si>
  <si>
    <t>Fadila LAALAN</t>
  </si>
  <si>
    <t>Gouvernement
Parlement</t>
  </si>
  <si>
    <t>Gouvernement Fédéral</t>
  </si>
  <si>
    <t>PARLEMENTS</t>
  </si>
  <si>
    <t>PRESIDENT</t>
  </si>
  <si>
    <t>NOMBRE
DE DEPUTES</t>
  </si>
  <si>
    <t>DEPUTES
Ps</t>
  </si>
  <si>
    <t>DEPUTES
CDH</t>
  </si>
  <si>
    <t>DEPUTES
Ecolo</t>
  </si>
  <si>
    <t>DEPUTES
MR</t>
  </si>
  <si>
    <t>DEPUTES
CD&amp;V</t>
  </si>
  <si>
    <t>DEPUTES
N-VA</t>
  </si>
  <si>
    <t>DEPUTES
Groen!</t>
  </si>
  <si>
    <t>DEPUTES
Open Vld</t>
  </si>
  <si>
    <t>DEPUTES
VB</t>
  </si>
  <si>
    <t>André FLAHAUT</t>
  </si>
  <si>
    <t>Ben WEYTS</t>
  </si>
  <si>
    <t>DEPUTES
sp.a</t>
  </si>
  <si>
    <t>DEPUTES
FDF</t>
  </si>
  <si>
    <t>DEPUTES
Indépendant</t>
  </si>
  <si>
    <t>Jan PEUMANS</t>
  </si>
  <si>
    <t>VB</t>
  </si>
  <si>
    <t>NOMBRE
DE SENATEURS</t>
  </si>
  <si>
    <t>SENATEURS
Ps</t>
  </si>
  <si>
    <t>SENATEURS
MR</t>
  </si>
  <si>
    <t>SENATEURS
Ecolo</t>
  </si>
  <si>
    <t>SENATEURS
CDH</t>
  </si>
  <si>
    <t>SENATEURS
N-VA</t>
  </si>
  <si>
    <t>SENATEURS
CD&amp;V</t>
  </si>
  <si>
    <t>SENATEURS
sp.a</t>
  </si>
  <si>
    <t>SENATEURS
Open Vld</t>
  </si>
  <si>
    <t>SENATEURS
VB</t>
  </si>
  <si>
    <t>SENATEURS
Groen!</t>
  </si>
  <si>
    <t>SENATEURS
Indépendant</t>
  </si>
  <si>
    <t>Véronique CORNET</t>
  </si>
  <si>
    <t>DEPUTES
CSP=CDH</t>
  </si>
  <si>
    <t>DEPUTES
SP=Ps</t>
  </si>
  <si>
    <t>DEPUTES
PFF=MR</t>
  </si>
  <si>
    <t>DEPUTES
ProDG
Belges Germanophones</t>
  </si>
  <si>
    <t>DEPUTES
Vivant</t>
  </si>
  <si>
    <t>DEPUTES
Union des
Francophones</t>
  </si>
  <si>
    <t>TOTAL SANS LA COMMUNAUTE FRANCAISE</t>
  </si>
  <si>
    <t>1er VICE-PRESIDENT</t>
  </si>
  <si>
    <t>2e VICE-PRESIDENT</t>
  </si>
  <si>
    <t>PARTI</t>
  </si>
  <si>
    <t>FDF</t>
  </si>
  <si>
    <t>ECOLO</t>
  </si>
  <si>
    <t>VIVANT</t>
  </si>
  <si>
    <t>GROEN</t>
  </si>
  <si>
    <t>CSP</t>
  </si>
  <si>
    <t>PS</t>
  </si>
  <si>
    <t>Les partis en Belgique</t>
  </si>
  <si>
    <t>PARTIS D'EXPRESSION FRANCAISE</t>
  </si>
  <si>
    <t>Centre Démocrate Humaniste</t>
  </si>
  <si>
    <t>Parti écologiste</t>
  </si>
  <si>
    <t>Mouvement Réformateur</t>
  </si>
  <si>
    <t>Parti Socialiste</t>
  </si>
  <si>
    <t>Union des Francophones</t>
  </si>
  <si>
    <t>Christlich Soziale Partei </t>
  </si>
  <si>
    <t>Parti  Social Chrétien</t>
  </si>
  <si>
    <t>Partei für Freiheit und Fortschritt</t>
  </si>
  <si>
    <t>Parti pour la Liberté et le Progrès</t>
  </si>
  <si>
    <t>Partei der Deutschsprachigen Belgier</t>
  </si>
  <si>
    <t>Sozialistische Partei</t>
  </si>
  <si>
    <t>Christen-Democratisch en Vlaams</t>
  </si>
  <si>
    <t>Chrétien-Démocrates et Flamands</t>
  </si>
  <si>
    <t>Parti vert</t>
  </si>
  <si>
    <t>Nieuw-Vlaamse Alliantie</t>
  </si>
  <si>
    <t>Nouvelle Alliance Flamande</t>
  </si>
  <si>
    <t>Lijst De Decker</t>
  </si>
  <si>
    <t>Libéraux Flamands</t>
  </si>
  <si>
    <t>Socialistische Partij Anders</t>
  </si>
  <si>
    <t>Socialistes Flamands</t>
  </si>
  <si>
    <t>Vlaams Belang</t>
  </si>
  <si>
    <t>Parti Nationaliste Flamand</t>
  </si>
  <si>
    <t>Parti des Belges d'expression allemande</t>
  </si>
  <si>
    <t>Parti Socialiste germanophone</t>
  </si>
  <si>
    <t>Liste De Decker de tendance libérale</t>
  </si>
  <si>
    <t>Open Vlaamse Liberalen en Démocraten</t>
  </si>
  <si>
    <t xml:space="preserve"> Le Parlement Fédéral</t>
  </si>
  <si>
    <t>Le Sénat</t>
  </si>
  <si>
    <t>Le Parlement de la Communauté Flamande</t>
  </si>
  <si>
    <t>Le Parlement de la Communauté Française</t>
  </si>
  <si>
    <t>Le Parlement de la Communauté Germanophone</t>
  </si>
  <si>
    <t>Le Parlement de la Région Bruxelles-Capitale</t>
  </si>
  <si>
    <t>ABREGE</t>
  </si>
  <si>
    <t>PARTI POLITIQUE</t>
  </si>
  <si>
    <t>Christen-Democratisch en Vlaams
Chrétiens-Démocrates et Flamands</t>
  </si>
  <si>
    <t>NOMBRE TOTAL
DE DEPUTES
 DE DEPUTES</t>
  </si>
  <si>
    <t>NOMBRE TOTAL
DE SENATEURS</t>
  </si>
  <si>
    <t>Nieuw - Vlaamse Alliantie
Nouvelle Alliance Flamande</t>
  </si>
  <si>
    <t>Christlich Soziale Partei
Parti Social Chrétien</t>
  </si>
  <si>
    <t>Socialistische Partei</t>
  </si>
  <si>
    <t>Fédéralistes Démocrates
 Francophones</t>
  </si>
  <si>
    <t>Mouvement pour la Liberté 
et la Démocratie</t>
  </si>
  <si>
    <t>PARTIS D'EXPRESSION NEERLANDAISE</t>
  </si>
  <si>
    <t>PARTIS D'EXPRESSION ALLEMANDE</t>
  </si>
  <si>
    <t>Le Parlement de la Région Wallonne</t>
  </si>
  <si>
    <t>PREMIER MINISTRE</t>
  </si>
  <si>
    <t>MINISTRE-PRESIDENT</t>
  </si>
  <si>
    <t>Oliver PAASCH</t>
  </si>
  <si>
    <t>Gouvernement de la 
Communauté Germanophone</t>
  </si>
  <si>
    <t>Gouvernement de la
 Communauté Flamande</t>
  </si>
  <si>
    <t>Gouvernement de la 
 Communauté Française</t>
  </si>
  <si>
    <t>Vice-Ministre Président</t>
  </si>
  <si>
    <t>Titre 2</t>
  </si>
  <si>
    <t>-</t>
  </si>
  <si>
    <t>Ministre des Pouvoirs locaux, de la Ville et du Tourisme</t>
  </si>
  <si>
    <t>Rachid MADRANE</t>
  </si>
  <si>
    <t>UNION DES FRANCOPHONES</t>
  </si>
  <si>
    <t>Parti Populairre</t>
  </si>
  <si>
    <t>Parti du Travail de Belgique</t>
  </si>
  <si>
    <t>Ministre du Patrimoine immobilier, Politique extérieure, Politique générale</t>
  </si>
  <si>
    <t>Ministre de la Mobilité, des Travaux Publics, du Tourisme, du Bien-être animal et de la Périphérie flamande</t>
  </si>
  <si>
    <t>Ministre de l’Économie, de l'Emploi, de l'Innovation et du Sport</t>
  </si>
  <si>
    <t>Philipe MUYTERS</t>
  </si>
  <si>
    <t>Lisbeth HOMANS</t>
  </si>
  <si>
    <t>Ministre de la Politique des villes, des Affaires intérieures, de l'Intégration civique, du Logement, de l’Économie sociale et de la Politique en matière de pauvreté et d'égalité des chances.</t>
  </si>
  <si>
    <t>Sven GATZ</t>
  </si>
  <si>
    <t>Open VLD</t>
  </si>
  <si>
    <t>Ministre de la Culture, des Médias, de la Jeunesse et des Affaires Bruxelloises</t>
  </si>
  <si>
    <t>Ministre du Budget et des Finances</t>
  </si>
  <si>
    <t>Hilde KREVITS</t>
  </si>
  <si>
    <t>Ministre flamand du Bien-Etre.</t>
  </si>
  <si>
    <t>Ministre de l'Enseignement</t>
  </si>
  <si>
    <t>Ministre de l'Environnement, de l'Agriculture et de l'Aménagement du territoire.</t>
  </si>
  <si>
    <t>Relations extérieures</t>
  </si>
  <si>
    <t>Maxime PREVOT</t>
  </si>
  <si>
    <t>Ministre des Travaux publics, de la Santé, de l’Action sociale et du Patrimoine</t>
  </si>
  <si>
    <t>Ministre de l’Economie, de l’Industrie, de l’Innovation et du Numérique</t>
  </si>
  <si>
    <t>Ministre des Pouvoirs locaux, de la Ville, du Logement et de l’Energie</t>
  </si>
  <si>
    <t>Ministre de l’Environnement, de l’Aménagement du territoire, de la Mobilité et des Transports, des Aéroports et du Bien-être animal</t>
  </si>
  <si>
    <t>Ministre de l’Emploi et de la Formation</t>
  </si>
  <si>
    <t>Ministre du Budget, de la Fonction publique et de la Simplification administrative</t>
  </si>
  <si>
    <t>Christophe LACROIX</t>
  </si>
  <si>
    <t>Ministre de l’Agriculture, de la Nature, de la Ruralité, du Tourisme et des Infrastructures sportives, délégué à la Représentation à la Grande Région</t>
  </si>
  <si>
    <t>René COLLIN</t>
  </si>
  <si>
    <t>Gouvernement Wallon</t>
  </si>
  <si>
    <t>Premier Ministre</t>
  </si>
  <si>
    <t>Antonios ANTONIADIS</t>
  </si>
  <si>
    <t>Ministre de la Famille, de la Santé et des Affaires sociales</t>
  </si>
  <si>
    <t>Ministre de l'Éducation et de la Recherche Scientifique</t>
  </si>
  <si>
    <t>Sp</t>
  </si>
  <si>
    <t>Rudy VERVOORT</t>
  </si>
  <si>
    <t>Ministre des Pouvoirs locaux, du Développement rural, de la Poilitique de la ville, des Monuments et sites, des Affaires étudiantes, du Tourisme, de la Fonction Publique, de la Recherche scientifique, de la Propreté Publique</t>
  </si>
  <si>
    <t>Ministres , du Budget, des Finances, des Relations Extérieures et de la Coopération au Développement</t>
  </si>
  <si>
    <t>Ministre de l'Emploi, de l'Economie, de la Lutte contre l'incendie et de l'Aide médicale Urgente</t>
  </si>
  <si>
    <t>Didier GOSUIN</t>
  </si>
  <si>
    <t>Ministre  de la Mobilité et des Travaux Publics</t>
  </si>
  <si>
    <t>Ministre du Logement, de la Qualité de la Vie, de l'Environnement et de l'Energie</t>
  </si>
  <si>
    <t>Céline FREMAUT</t>
  </si>
  <si>
    <t>Bianca DEBAETS</t>
  </si>
  <si>
    <t>Secrétaire d'Etat auprès des Ministres Vanhengel et Smet</t>
  </si>
  <si>
    <t>Cécile JODOGNE</t>
  </si>
  <si>
    <t>Secrétaire d'Etat auprès du Ministre-Président</t>
  </si>
  <si>
    <t>Joelle MILQUET</t>
  </si>
  <si>
    <t>Ministre de l’Education, de la Culture et de l’Enfance</t>
  </si>
  <si>
    <t>Ministre de l’Enseignement Supérieur, de la Recherche et des Médias</t>
  </si>
  <si>
    <t>Ministre de l'Aide à la jeunesse, des Maisons de justice et de la Promotion de Bruxelles</t>
  </si>
  <si>
    <t>Ministre des Sports</t>
  </si>
  <si>
    <t>Ministre de l'Enseignement de promotion sociale, de la Jeunesse, des Droits des femmes et de l'Egalité des chances</t>
  </si>
  <si>
    <t>DEPUTES Ecolo</t>
  </si>
  <si>
    <t>DEPUTES
PTB-Go</t>
  </si>
  <si>
    <t>DEPUTES
PP</t>
  </si>
  <si>
    <t>PP</t>
  </si>
  <si>
    <t>PTB-GO</t>
  </si>
  <si>
    <t>Wilfried VANDAELE</t>
  </si>
  <si>
    <t>Hervé JAMAR</t>
  </si>
  <si>
    <t>Isabelle EMMERY</t>
  </si>
  <si>
    <t>Karl-Heinz LAMBERTZ</t>
  </si>
  <si>
    <t>Robert NELLES</t>
  </si>
  <si>
    <t>Lydia KLINKENBERG</t>
  </si>
  <si>
    <t>Pro Deutschsprachigen Gemeinschaft</t>
  </si>
  <si>
    <t>André ANTOINE</t>
  </si>
  <si>
    <t>Charles PIQUE</t>
  </si>
  <si>
    <t>Fouad AHIDAR</t>
  </si>
  <si>
    <t>Armand De DECKER</t>
  </si>
  <si>
    <t>Christine DEFRAIGNE</t>
  </si>
  <si>
    <t>Sigfried BRACKE</t>
  </si>
  <si>
    <t>Peter VAN ROMPUY</t>
  </si>
  <si>
    <t>Christophe COLLIGNON</t>
  </si>
  <si>
    <t>Charles MICHEL</t>
  </si>
  <si>
    <t>Kris PEETERS</t>
  </si>
  <si>
    <t>Ministre de l'Emploi, de l'Economie et des Consommateurs, chargé du Commerce extérieur</t>
  </si>
  <si>
    <t>Ministre des Affaires étrangères et des Affaires européennes, chargé de Beliris et des Institutions culturelles fédérales </t>
  </si>
  <si>
    <t>Jan JAMBON</t>
  </si>
  <si>
    <t>Ministre de la Coopération au développement, de l'Agenda numérique, des Télécommunications et de la Poste</t>
  </si>
  <si>
    <t>Ministre du Budget, chargé de la Loterie Nationale</t>
  </si>
  <si>
    <t>Koen GEENS</t>
  </si>
  <si>
    <t>Maggy DE BLOCK</t>
  </si>
  <si>
    <t>Ministre des Affaires sociales et de la Santé publique</t>
  </si>
  <si>
    <t>Daniel BACQUELAINE</t>
  </si>
  <si>
    <t>Johan VAN OVERTVELD</t>
  </si>
  <si>
    <t>Ministre des Finances</t>
  </si>
  <si>
    <t>Ministre des Classes moyennes, des Indépendants, des PME, de l'Agriculture, et de l'Intégration sociale</t>
  </si>
  <si>
    <t>Willy BORSUS</t>
  </si>
  <si>
    <t>Marie-Christine MARGHEM</t>
  </si>
  <si>
    <t>Ministre de l'Energie, de l'Environnement et du Développement durable</t>
  </si>
  <si>
    <t>Steven VANDEPUT</t>
  </si>
  <si>
    <t>Ministre de la Mobilité, chargée de Belgocontrol et de la Société nationale des chemins de fer belges</t>
  </si>
  <si>
    <t>Jacqueline GALANT</t>
  </si>
  <si>
    <t>Ministre 13</t>
  </si>
  <si>
    <t>Ministre de la Défense, chargé de la Fonction Publique</t>
  </si>
  <si>
    <t>Pieter DE CREM</t>
  </si>
  <si>
    <t>Secrétaire d'Etat au Commerce Extérieur, adjoint au Ministre chargé du Commerce Extérieur</t>
  </si>
  <si>
    <t>Bart TOMMELEIN</t>
  </si>
  <si>
    <t>Secrétaire d'Etat à la Lutte contre la fraude sociale, à la Protection de la vie privée et à la Mer du Nord, adjoint à la Ministre des Affaires sociales et de la Santé publique</t>
  </si>
  <si>
    <t>Elke SLEURS</t>
  </si>
  <si>
    <t>Secrétaire d'Etat à la Lutte contre la pauvreté, à l'Egalité des chances, aux Personnes handicapées, à la Lutte contre la fraude fiscale, et à la Politique scientifique, adjointe au Ministre des Finances</t>
  </si>
  <si>
    <t>Théo FRANCKEN</t>
  </si>
  <si>
    <t>Secrétaire d'Etat à l'Asile et la Migration, chargé de la Simplification administrative, adjoint au ministre de la Sécurité et de l'Intérieur</t>
  </si>
  <si>
    <t>Secrétaire d'Etat auprès du Ministre Gosuin</t>
  </si>
  <si>
    <t>Isabelle SIMONIS</t>
  </si>
  <si>
    <t>Ministre de la Sécurité et de l'Intérieur, chargé des Grandes Villes et de la Régie des Bâtiments</t>
  </si>
  <si>
    <t>Karl VAN LOUWE</t>
  </si>
  <si>
    <t>Olga ZRIHEN</t>
  </si>
  <si>
    <t>Dimitri FOURNI</t>
  </si>
  <si>
    <t>cdH</t>
  </si>
  <si>
    <r>
      <t>P</t>
    </r>
    <r>
      <rPr>
        <b/>
        <sz val="11"/>
        <color theme="1"/>
        <rFont val="Calibri"/>
        <family val="2"/>
        <scheme val="minor"/>
      </rPr>
      <t>S</t>
    </r>
  </si>
  <si>
    <t>sp.a</t>
  </si>
  <si>
    <r>
      <t>P</t>
    </r>
    <r>
      <rPr>
        <b/>
        <sz val="12"/>
        <color theme="1"/>
        <rFont val="Calibri"/>
        <family val="2"/>
      </rPr>
      <t>S</t>
    </r>
  </si>
  <si>
    <t>Philippe COURARD</t>
  </si>
  <si>
    <t>André FREDERIC</t>
  </si>
  <si>
    <t>Françoise SCHEPMANS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</si>
</sst>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quot;€&quot;\ * #,##0.00_ ;_ &quot;€&quot;\ * \-#,##0.00_ ;_ &quot;€&quot;\ * &quot;-&quot;??_ ;_ @_ "/>
    <numFmt numFmtId="165" formatCode="0.000000"/>
  </numFmts>
  <fonts count="29" x14ac:knownFonts="1">
    <font>
      <sz val="12"/>
      <color theme="1"/>
      <name val="Calibri"/>
      <family val="2"/>
    </font>
    <font>
      <sz val="11"/>
      <color theme="1"/>
      <name val="Calibri"/>
      <family val="2"/>
      <scheme val="minor"/>
    </font>
    <font>
      <sz val="11"/>
      <color theme="1"/>
      <name val="Calibri"/>
      <family val="2"/>
      <scheme val="minor"/>
    </font>
    <font>
      <sz val="12"/>
      <color theme="0"/>
      <name val="Calibri"/>
      <family val="2"/>
    </font>
    <font>
      <sz val="12"/>
      <color rgb="FFFFC000"/>
      <name val="Calibri"/>
      <family val="2"/>
    </font>
    <font>
      <sz val="12"/>
      <color rgb="FF0070C0"/>
      <name val="Calibri"/>
      <family val="2"/>
    </font>
    <font>
      <sz val="16"/>
      <color theme="1"/>
      <name val="Calibri"/>
      <family val="2"/>
    </font>
    <font>
      <sz val="26"/>
      <color theme="1"/>
      <name val="Calibri"/>
      <family val="2"/>
    </font>
    <font>
      <sz val="14"/>
      <color theme="1"/>
      <name val="Calibri"/>
      <family val="2"/>
    </font>
    <font>
      <sz val="14"/>
      <color rgb="FF141215"/>
      <name val="Calibri"/>
      <family val="2"/>
      <scheme val="minor"/>
    </font>
    <font>
      <sz val="14"/>
      <color rgb="FF000000"/>
      <name val="Calibri"/>
      <family val="2"/>
      <scheme val="minor"/>
    </font>
    <font>
      <b/>
      <sz val="12"/>
      <color theme="1"/>
      <name val="Calibri"/>
      <family val="2"/>
    </font>
    <font>
      <sz val="12"/>
      <color rgb="FF000000"/>
      <name val="Calibri"/>
      <family val="2"/>
      <scheme val="minor"/>
    </font>
    <font>
      <sz val="12"/>
      <color theme="1"/>
      <name val="Calibri"/>
      <family val="2"/>
    </font>
    <font>
      <sz val="12"/>
      <color rgb="FF141215"/>
      <name val="Calibri"/>
      <family val="2"/>
      <scheme val="minor"/>
    </font>
    <font>
      <sz val="11"/>
      <color rgb="FF333333"/>
      <name val="Calibri"/>
      <family val="2"/>
      <scheme val="minor"/>
    </font>
    <font>
      <sz val="11"/>
      <color rgb="FF242424"/>
      <name val="Calibri"/>
      <family val="2"/>
      <scheme val="minor"/>
    </font>
    <font>
      <b/>
      <i/>
      <sz val="11"/>
      <color rgb="FF333333"/>
      <name val="Calibri"/>
      <family val="2"/>
      <scheme val="minor"/>
    </font>
    <font>
      <sz val="11"/>
      <color rgb="FF4F4F4F"/>
      <name val="Calibri"/>
      <family val="2"/>
    </font>
    <font>
      <sz val="11"/>
      <color rgb="FF000000"/>
      <name val="Calibri"/>
      <family val="2"/>
      <scheme val="minor"/>
    </font>
    <font>
      <sz val="11"/>
      <name val="Calibri"/>
      <family val="2"/>
      <scheme val="minor"/>
    </font>
    <font>
      <sz val="12"/>
      <name val="Calibri"/>
      <family val="2"/>
    </font>
    <font>
      <sz val="11"/>
      <color theme="1"/>
      <name val="Calibri"/>
      <family val="2"/>
    </font>
    <font>
      <sz val="11"/>
      <color rgb="FF252525"/>
      <name val="Calibri"/>
      <family val="2"/>
      <scheme val="minor"/>
    </font>
    <font>
      <sz val="11"/>
      <name val="Calibri"/>
      <family val="2"/>
    </font>
    <font>
      <sz val="11"/>
      <name val="Arial"/>
      <family val="2"/>
    </font>
    <font>
      <sz val="11"/>
      <color rgb="FF000000"/>
      <name val="Arial"/>
      <family val="2"/>
    </font>
    <font>
      <sz val="11"/>
      <color rgb="FF4F4F4F"/>
      <name val="Calibri"/>
      <family val="2"/>
      <scheme val="minor"/>
    </font>
    <font>
      <b/>
      <sz val="11"/>
      <color theme="1"/>
      <name val="Calibri"/>
      <family val="2"/>
      <scheme val="minor"/>
    </font>
  </fonts>
  <fills count="33">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FC000"/>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2"/>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rgb="FF92D050"/>
        <bgColor indexed="64"/>
      </patternFill>
    </fill>
    <fill>
      <patternFill patternType="solid">
        <fgColor theme="1"/>
        <bgColor indexed="64"/>
      </patternFill>
    </fill>
    <fill>
      <patternFill patternType="solid">
        <fgColor rgb="FF00B0F0"/>
        <bgColor indexed="64"/>
      </patternFill>
    </fill>
    <fill>
      <patternFill patternType="solid">
        <fgColor rgb="FF0070C0"/>
        <bgColor indexed="64"/>
      </patternFill>
    </fill>
    <fill>
      <patternFill patternType="solid">
        <fgColor rgb="FFFF0000"/>
        <bgColor indexed="64"/>
      </patternFill>
    </fill>
    <fill>
      <patternFill patternType="solid">
        <fgColor rgb="FF002060"/>
        <bgColor indexed="64"/>
      </patternFill>
    </fill>
    <fill>
      <patternFill patternType="solid">
        <fgColor rgb="FF339966"/>
        <bgColor indexed="64"/>
      </patternFill>
    </fill>
    <fill>
      <patternFill patternType="solid">
        <fgColor rgb="FF00B050"/>
        <bgColor indexed="64"/>
      </patternFill>
    </fill>
    <fill>
      <patternFill patternType="solid">
        <fgColor rgb="FFC00000"/>
        <bgColor indexed="64"/>
      </patternFill>
    </fill>
  </fills>
  <borders count="5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double">
        <color auto="1"/>
      </top>
      <bottom style="thin">
        <color auto="1"/>
      </bottom>
      <diagonal/>
    </border>
    <border>
      <left style="double">
        <color auto="1"/>
      </left>
      <right/>
      <top/>
      <bottom/>
      <diagonal/>
    </border>
    <border>
      <left/>
      <right style="double">
        <color auto="1"/>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medium">
        <color indexed="64"/>
      </bottom>
      <diagonal/>
    </border>
    <border>
      <left style="thin">
        <color indexed="64"/>
      </left>
      <right/>
      <top style="thin">
        <color indexed="64"/>
      </top>
      <bottom style="medium">
        <color indexed="64"/>
      </bottom>
      <diagonal/>
    </border>
    <border>
      <left/>
      <right/>
      <top style="double">
        <color auto="1"/>
      </top>
      <bottom style="thin">
        <color auto="1"/>
      </bottom>
      <diagonal/>
    </border>
    <border>
      <left/>
      <right style="medium">
        <color indexed="64"/>
      </right>
      <top/>
      <bottom/>
      <diagonal/>
    </border>
    <border>
      <left/>
      <right style="thin">
        <color auto="1"/>
      </right>
      <top style="double">
        <color auto="1"/>
      </top>
      <bottom style="thin">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thin">
        <color auto="1"/>
      </left>
      <right/>
      <top style="thin">
        <color auto="1"/>
      </top>
      <bottom style="thin">
        <color auto="1"/>
      </bottom>
      <diagonal/>
    </border>
    <border>
      <left/>
      <right style="thin">
        <color auto="1"/>
      </right>
      <top style="double">
        <color auto="1"/>
      </top>
      <bottom/>
      <diagonal/>
    </border>
    <border>
      <left/>
      <right/>
      <top style="double">
        <color auto="1"/>
      </top>
      <bottom style="double">
        <color auto="1"/>
      </bottom>
      <diagonal/>
    </border>
    <border>
      <left style="thin">
        <color auto="1"/>
      </left>
      <right/>
      <top style="double">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bottom style="double">
        <color auto="1"/>
      </bottom>
      <diagonal/>
    </border>
    <border>
      <left/>
      <right style="thin">
        <color auto="1"/>
      </right>
      <top/>
      <bottom style="double">
        <color auto="1"/>
      </bottom>
      <diagonal/>
    </border>
    <border>
      <left style="thin">
        <color auto="1"/>
      </left>
      <right style="thin">
        <color auto="1"/>
      </right>
      <top style="thin">
        <color auto="1"/>
      </top>
      <bottom style="thin">
        <color auto="1"/>
      </bottom>
      <diagonal/>
    </border>
    <border>
      <left style="dotted">
        <color auto="1"/>
      </left>
      <right/>
      <top style="thin">
        <color auto="1"/>
      </top>
      <bottom/>
      <diagonal/>
    </border>
    <border>
      <left style="dotted">
        <color auto="1"/>
      </left>
      <right/>
      <top/>
      <bottom style="thin">
        <color auto="1"/>
      </bottom>
      <diagonal/>
    </border>
    <border>
      <left/>
      <right style="dotted">
        <color auto="1"/>
      </right>
      <top style="thin">
        <color auto="1"/>
      </top>
      <bottom/>
      <diagonal/>
    </border>
    <border>
      <left/>
      <right style="dotted">
        <color auto="1"/>
      </right>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s>
  <cellStyleXfs count="2">
    <xf numFmtId="0" fontId="0" fillId="0" borderId="0"/>
    <xf numFmtId="164" fontId="13" fillId="0" borderId="0" applyFont="0" applyFill="0" applyBorder="0" applyAlignment="0" applyProtection="0"/>
  </cellStyleXfs>
  <cellXfs count="419">
    <xf numFmtId="0" fontId="0" fillId="0" borderId="0" xfId="0"/>
    <xf numFmtId="0" fontId="0" fillId="2" borderId="0" xfId="0" applyFill="1" applyAlignment="1">
      <alignment vertical="center"/>
    </xf>
    <xf numFmtId="0" fontId="0" fillId="0" borderId="0" xfId="0" applyAlignment="1">
      <alignment vertical="center"/>
    </xf>
    <xf numFmtId="0" fontId="0" fillId="2" borderId="14" xfId="0" applyFill="1" applyBorder="1" applyAlignment="1">
      <alignment vertical="center"/>
    </xf>
    <xf numFmtId="0" fontId="0" fillId="2" borderId="22" xfId="0" applyFill="1" applyBorder="1" applyAlignment="1">
      <alignment vertical="center"/>
    </xf>
    <xf numFmtId="0" fontId="0" fillId="2" borderId="12" xfId="0" applyFill="1" applyBorder="1" applyAlignment="1">
      <alignment vertical="center"/>
    </xf>
    <xf numFmtId="0" fontId="0" fillId="2" borderId="21" xfId="0" applyFill="1" applyBorder="1" applyAlignment="1">
      <alignment vertical="center"/>
    </xf>
    <xf numFmtId="0" fontId="0" fillId="2" borderId="11" xfId="0" applyFill="1" applyBorder="1" applyAlignment="1">
      <alignment vertical="center"/>
    </xf>
    <xf numFmtId="0" fontId="0" fillId="2" borderId="17" xfId="0" applyFill="1" applyBorder="1" applyAlignment="1">
      <alignment vertical="center"/>
    </xf>
    <xf numFmtId="0" fontId="0" fillId="2" borderId="0" xfId="0" applyFill="1" applyBorder="1" applyAlignment="1">
      <alignment vertical="center"/>
    </xf>
    <xf numFmtId="0" fontId="0" fillId="2" borderId="18" xfId="0" applyFill="1" applyBorder="1" applyAlignment="1">
      <alignment vertical="center"/>
    </xf>
    <xf numFmtId="0" fontId="0" fillId="2" borderId="23" xfId="0" applyFill="1" applyBorder="1" applyAlignment="1">
      <alignment vertical="center"/>
    </xf>
    <xf numFmtId="0" fontId="0" fillId="8" borderId="18" xfId="0" applyFill="1" applyBorder="1" applyAlignment="1">
      <alignment horizontal="center" vertical="center"/>
    </xf>
    <xf numFmtId="0" fontId="0" fillId="2" borderId="0" xfId="0" applyFill="1" applyAlignment="1">
      <alignment horizontal="center" vertical="center"/>
    </xf>
    <xf numFmtId="0" fontId="0" fillId="2" borderId="13" xfId="0" applyFill="1" applyBorder="1" applyAlignment="1">
      <alignment vertical="center"/>
    </xf>
    <xf numFmtId="0" fontId="0" fillId="2" borderId="0" xfId="0" applyFill="1" applyBorder="1" applyAlignment="1">
      <alignment horizontal="center" vertical="center"/>
    </xf>
    <xf numFmtId="0" fontId="0" fillId="2" borderId="24" xfId="0" applyFill="1" applyBorder="1" applyAlignment="1">
      <alignment horizontal="center" vertical="center"/>
    </xf>
    <xf numFmtId="0" fontId="0" fillId="2" borderId="16" xfId="0" applyFill="1" applyBorder="1" applyAlignment="1">
      <alignment horizontal="center" vertical="center"/>
    </xf>
    <xf numFmtId="0" fontId="0" fillId="2" borderId="6" xfId="0" applyFill="1" applyBorder="1" applyAlignment="1">
      <alignment vertical="center"/>
    </xf>
    <xf numFmtId="0" fontId="0" fillId="2" borderId="25" xfId="0" applyFill="1" applyBorder="1" applyAlignment="1">
      <alignment vertical="center"/>
    </xf>
    <xf numFmtId="0" fontId="0" fillId="0" borderId="12" xfId="0" applyBorder="1" applyAlignment="1">
      <alignment vertical="center"/>
    </xf>
    <xf numFmtId="165" fontId="0" fillId="0" borderId="0" xfId="0" applyNumberFormat="1" applyAlignment="1">
      <alignment vertical="center"/>
    </xf>
    <xf numFmtId="0" fontId="0" fillId="17" borderId="17" xfId="0" applyFill="1" applyBorder="1" applyAlignment="1">
      <alignment vertical="center"/>
    </xf>
    <xf numFmtId="0" fontId="0" fillId="17" borderId="18" xfId="0" applyFill="1" applyBorder="1" applyAlignment="1">
      <alignment vertical="center"/>
    </xf>
    <xf numFmtId="0" fontId="0" fillId="2" borderId="11" xfId="0" applyFill="1" applyBorder="1" applyAlignment="1">
      <alignment horizontal="center" vertical="center"/>
    </xf>
    <xf numFmtId="0" fontId="0" fillId="2" borderId="19" xfId="0" applyFill="1" applyBorder="1" applyAlignment="1">
      <alignment vertical="center"/>
    </xf>
    <xf numFmtId="0" fontId="0" fillId="2" borderId="28" xfId="0" applyFill="1" applyBorder="1" applyAlignment="1">
      <alignment vertical="center"/>
    </xf>
    <xf numFmtId="0" fontId="0" fillId="2" borderId="17" xfId="0" applyFill="1" applyBorder="1" applyAlignment="1">
      <alignment horizontal="center" vertical="center"/>
    </xf>
    <xf numFmtId="0" fontId="0" fillId="2" borderId="29" xfId="0" applyFill="1" applyBorder="1" applyAlignment="1">
      <alignment vertical="center"/>
    </xf>
    <xf numFmtId="0" fontId="0" fillId="2" borderId="0" xfId="0" applyFill="1" applyBorder="1" applyAlignment="1">
      <alignment horizontal="center" vertical="center" wrapText="1"/>
    </xf>
    <xf numFmtId="0" fontId="0" fillId="8" borderId="17" xfId="0" applyFill="1" applyBorder="1" applyAlignment="1">
      <alignment vertical="center"/>
    </xf>
    <xf numFmtId="0" fontId="0" fillId="8" borderId="18" xfId="0" applyFill="1" applyBorder="1" applyAlignment="1">
      <alignment vertical="center"/>
    </xf>
    <xf numFmtId="0" fontId="0" fillId="2" borderId="31" xfId="0" applyFill="1" applyBorder="1" applyAlignment="1">
      <alignment vertical="center"/>
    </xf>
    <xf numFmtId="0" fontId="0" fillId="2" borderId="34" xfId="0" applyFill="1" applyBorder="1" applyAlignment="1">
      <alignment vertical="center"/>
    </xf>
    <xf numFmtId="0" fontId="0" fillId="2" borderId="12" xfId="0" applyFill="1" applyBorder="1" applyAlignment="1">
      <alignment horizontal="center" vertical="center"/>
    </xf>
    <xf numFmtId="0" fontId="0" fillId="2" borderId="35" xfId="0" applyFill="1" applyBorder="1" applyAlignment="1">
      <alignment vertical="center"/>
    </xf>
    <xf numFmtId="0" fontId="0" fillId="8" borderId="0" xfId="0" applyFill="1" applyBorder="1" applyAlignment="1">
      <alignment vertical="center"/>
    </xf>
    <xf numFmtId="0" fontId="0" fillId="0" borderId="0" xfId="0" applyBorder="1" applyAlignment="1">
      <alignment vertical="center"/>
    </xf>
    <xf numFmtId="0" fontId="0" fillId="2" borderId="36" xfId="0" applyFill="1" applyBorder="1" applyAlignment="1">
      <alignment vertical="center"/>
    </xf>
    <xf numFmtId="0" fontId="0" fillId="2" borderId="37" xfId="0" applyFill="1" applyBorder="1" applyAlignment="1">
      <alignment vertical="center"/>
    </xf>
    <xf numFmtId="0" fontId="0" fillId="2" borderId="13" xfId="0" applyFill="1" applyBorder="1" applyAlignment="1">
      <alignment horizontal="center" vertical="center" wrapText="1"/>
    </xf>
    <xf numFmtId="0" fontId="0" fillId="2" borderId="20" xfId="0" applyFill="1" applyBorder="1" applyAlignment="1">
      <alignment vertical="center"/>
    </xf>
    <xf numFmtId="0" fontId="0" fillId="2" borderId="33" xfId="0" applyFill="1" applyBorder="1" applyAlignment="1">
      <alignment vertical="center"/>
    </xf>
    <xf numFmtId="0" fontId="0" fillId="2" borderId="32" xfId="0" applyFont="1" applyFill="1" applyBorder="1" applyAlignment="1">
      <alignment horizontal="center" vertical="center" wrapText="1"/>
    </xf>
    <xf numFmtId="0" fontId="0" fillId="2" borderId="32" xfId="0" applyFont="1" applyFill="1" applyBorder="1" applyAlignment="1">
      <alignment horizontal="center" vertical="center"/>
    </xf>
    <xf numFmtId="0" fontId="0" fillId="0" borderId="0" xfId="0" applyAlignment="1">
      <alignment horizontal="center" vertical="center"/>
    </xf>
    <xf numFmtId="0" fontId="0" fillId="2" borderId="38" xfId="0" applyFill="1" applyBorder="1" applyAlignment="1">
      <alignment horizontal="center" vertical="center"/>
    </xf>
    <xf numFmtId="0" fontId="0" fillId="2" borderId="38" xfId="0" applyFill="1" applyBorder="1" applyAlignment="1">
      <alignment horizontal="center" vertical="center" wrapText="1"/>
    </xf>
    <xf numFmtId="0" fontId="0" fillId="2" borderId="32" xfId="0" applyFill="1" applyBorder="1" applyAlignment="1">
      <alignment horizontal="center" vertical="center"/>
    </xf>
    <xf numFmtId="0" fontId="0" fillId="2" borderId="28" xfId="0" applyFill="1" applyBorder="1" applyAlignment="1">
      <alignment horizontal="center" vertical="center"/>
    </xf>
    <xf numFmtId="0" fontId="0" fillId="2" borderId="26" xfId="0" applyFill="1" applyBorder="1" applyAlignment="1">
      <alignment horizontal="center" vertical="center"/>
    </xf>
    <xf numFmtId="0" fontId="0" fillId="2" borderId="33" xfId="0" applyFill="1" applyBorder="1" applyAlignment="1">
      <alignment horizontal="center" vertical="center"/>
    </xf>
    <xf numFmtId="0" fontId="0" fillId="2" borderId="27" xfId="0" applyFill="1" applyBorder="1" applyAlignment="1">
      <alignment horizontal="center" vertical="center"/>
    </xf>
    <xf numFmtId="0" fontId="0" fillId="0" borderId="0" xfId="0" applyBorder="1"/>
    <xf numFmtId="0" fontId="0" fillId="2" borderId="0" xfId="0" applyFill="1"/>
    <xf numFmtId="0" fontId="0" fillId="2" borderId="0" xfId="0" applyFill="1" applyBorder="1"/>
    <xf numFmtId="0" fontId="0" fillId="24" borderId="28" xfId="0" applyFill="1" applyBorder="1" applyAlignment="1">
      <alignment horizontal="center" vertical="center"/>
    </xf>
    <xf numFmtId="0" fontId="0" fillId="14" borderId="28" xfId="0" applyFill="1" applyBorder="1" applyAlignment="1">
      <alignment horizontal="center" vertical="center"/>
    </xf>
    <xf numFmtId="0" fontId="0" fillId="27" borderId="28" xfId="0" applyFill="1" applyBorder="1" applyAlignment="1">
      <alignment horizontal="center" vertical="center"/>
    </xf>
    <xf numFmtId="0" fontId="3" fillId="25" borderId="28" xfId="0" applyFont="1" applyFill="1" applyBorder="1" applyAlignment="1">
      <alignment horizontal="center" vertical="center"/>
    </xf>
    <xf numFmtId="0" fontId="0" fillId="28" borderId="28" xfId="0" applyFill="1" applyBorder="1" applyAlignment="1">
      <alignment horizontal="center" vertical="center"/>
    </xf>
    <xf numFmtId="0" fontId="0" fillId="23" borderId="28" xfId="0" applyFill="1" applyBorder="1" applyAlignment="1">
      <alignment horizontal="center" vertical="center"/>
    </xf>
    <xf numFmtId="0" fontId="3" fillId="29" borderId="28" xfId="0" applyFont="1" applyFill="1" applyBorder="1" applyAlignment="1">
      <alignment horizontal="center" vertical="center"/>
    </xf>
    <xf numFmtId="0" fontId="0" fillId="30" borderId="28" xfId="0" applyFill="1" applyBorder="1" applyAlignment="1">
      <alignment horizontal="center" vertical="center"/>
    </xf>
    <xf numFmtId="0" fontId="4" fillId="26" borderId="28" xfId="0" applyFont="1" applyFill="1" applyBorder="1" applyAlignment="1">
      <alignment horizontal="center" vertical="center"/>
    </xf>
    <xf numFmtId="0" fontId="5" fillId="14" borderId="28" xfId="0" applyFont="1" applyFill="1" applyBorder="1" applyAlignment="1">
      <alignment horizontal="center" vertical="center"/>
    </xf>
    <xf numFmtId="0" fontId="7" fillId="2" borderId="0" xfId="0" applyFont="1" applyFill="1" applyAlignment="1">
      <alignment horizontal="center" vertical="center"/>
    </xf>
    <xf numFmtId="0" fontId="0" fillId="2" borderId="30" xfId="0" applyFill="1" applyBorder="1" applyAlignment="1">
      <alignment horizontal="center" vertical="center"/>
    </xf>
    <xf numFmtId="0" fontId="8" fillId="2" borderId="0" xfId="0" applyFont="1" applyFill="1" applyAlignment="1">
      <alignment horizontal="center" vertical="center"/>
    </xf>
    <xf numFmtId="0" fontId="6" fillId="2" borderId="0" xfId="0" applyFont="1" applyFill="1" applyAlignment="1">
      <alignment horizontal="center" vertical="center"/>
    </xf>
    <xf numFmtId="0" fontId="8" fillId="2" borderId="0" xfId="0" applyFont="1" applyFill="1" applyBorder="1" applyAlignment="1">
      <alignment horizontal="center" vertical="center"/>
    </xf>
    <xf numFmtId="0" fontId="8" fillId="2" borderId="0" xfId="0" applyFont="1" applyFill="1" applyAlignment="1">
      <alignment horizontal="left" vertical="center"/>
    </xf>
    <xf numFmtId="0" fontId="8" fillId="2" borderId="0" xfId="0" applyFont="1" applyFill="1" applyBorder="1" applyAlignment="1">
      <alignment horizontal="left" vertical="center"/>
    </xf>
    <xf numFmtId="0" fontId="11" fillId="9" borderId="38" xfId="0" applyFont="1" applyFill="1" applyBorder="1" applyAlignment="1">
      <alignment horizontal="center" vertical="center"/>
    </xf>
    <xf numFmtId="0" fontId="11" fillId="2" borderId="17" xfId="0" applyFont="1" applyFill="1" applyBorder="1" applyAlignment="1">
      <alignment horizontal="center" vertical="center"/>
    </xf>
    <xf numFmtId="0" fontId="0" fillId="9" borderId="38" xfId="0" applyFill="1" applyBorder="1" applyAlignment="1">
      <alignment horizontal="center" vertical="center" wrapText="1"/>
    </xf>
    <xf numFmtId="0" fontId="12" fillId="2" borderId="32" xfId="0" applyFont="1" applyFill="1" applyBorder="1" applyAlignment="1">
      <alignment horizontal="center" vertical="center"/>
    </xf>
    <xf numFmtId="0" fontId="0" fillId="2" borderId="0" xfId="0" applyFont="1" applyFill="1" applyBorder="1" applyAlignment="1">
      <alignment horizontal="center" vertical="center" wrapText="1"/>
    </xf>
    <xf numFmtId="0" fontId="0" fillId="2" borderId="38" xfId="0" applyFill="1" applyBorder="1"/>
    <xf numFmtId="0" fontId="0" fillId="2" borderId="19" xfId="0" applyFill="1" applyBorder="1" applyAlignment="1">
      <alignment horizontal="center" vertical="center"/>
    </xf>
    <xf numFmtId="0" fontId="0" fillId="2" borderId="1" xfId="0" applyFill="1" applyBorder="1" applyAlignment="1">
      <alignment horizontal="center" vertical="center"/>
    </xf>
    <xf numFmtId="0" fontId="0" fillId="2" borderId="20" xfId="0" applyFill="1" applyBorder="1" applyAlignment="1">
      <alignment horizontal="center" vertical="center"/>
    </xf>
    <xf numFmtId="0" fontId="0" fillId="2" borderId="13" xfId="0" applyFill="1" applyBorder="1" applyAlignment="1">
      <alignment horizontal="center" vertical="center"/>
    </xf>
    <xf numFmtId="0" fontId="14" fillId="2" borderId="32" xfId="0" applyFont="1" applyFill="1" applyBorder="1" applyAlignment="1">
      <alignment horizontal="center" vertical="center" wrapText="1"/>
    </xf>
    <xf numFmtId="0" fontId="14" fillId="2" borderId="32" xfId="0" applyFont="1" applyFill="1" applyBorder="1" applyAlignment="1">
      <alignment horizontal="center" vertical="center"/>
    </xf>
    <xf numFmtId="0" fontId="0" fillId="0" borderId="32" xfId="0"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0" fontId="7" fillId="2" borderId="15"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6" xfId="0" applyFont="1" applyFill="1" applyBorder="1" applyAlignment="1">
      <alignment horizontal="center" vertical="center"/>
    </xf>
    <xf numFmtId="0" fontId="0" fillId="2" borderId="15" xfId="0" applyFill="1" applyBorder="1"/>
    <xf numFmtId="0" fontId="0" fillId="2" borderId="16" xfId="0" applyFill="1" applyBorder="1"/>
    <xf numFmtId="0" fontId="8" fillId="2" borderId="16" xfId="0" applyFont="1" applyFill="1" applyBorder="1" applyAlignment="1">
      <alignment horizontal="left" vertical="center"/>
    </xf>
    <xf numFmtId="0" fontId="0" fillId="2" borderId="8" xfId="0" applyFill="1" applyBorder="1"/>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5" xfId="0" applyFont="1" applyFill="1" applyBorder="1" applyAlignment="1">
      <alignment horizontal="center"/>
    </xf>
    <xf numFmtId="0" fontId="8" fillId="2" borderId="0" xfId="0" applyFont="1" applyFill="1" applyBorder="1" applyAlignment="1">
      <alignment horizontal="center"/>
    </xf>
    <xf numFmtId="0" fontId="8" fillId="2" borderId="8" xfId="0" applyFont="1" applyFill="1" applyBorder="1" applyAlignment="1">
      <alignment horizontal="center" vertical="center"/>
    </xf>
    <xf numFmtId="0" fontId="8" fillId="2" borderId="9" xfId="0" applyFont="1" applyFill="1" applyBorder="1" applyAlignment="1">
      <alignment horizontal="left" vertical="center"/>
    </xf>
    <xf numFmtId="0" fontId="8" fillId="2" borderId="9" xfId="0" applyFont="1" applyFill="1" applyBorder="1" applyAlignment="1">
      <alignment horizontal="center" vertical="center"/>
    </xf>
    <xf numFmtId="0" fontId="0" fillId="2" borderId="10" xfId="0" applyFill="1" applyBorder="1"/>
    <xf numFmtId="0" fontId="0" fillId="2" borderId="9" xfId="0" applyFill="1" applyBorder="1"/>
    <xf numFmtId="0" fontId="8" fillId="2" borderId="0" xfId="0" applyFont="1" applyFill="1" applyAlignment="1">
      <alignment horizontal="center" vertical="center"/>
    </xf>
    <xf numFmtId="0" fontId="0" fillId="9" borderId="39" xfId="0" applyFill="1" applyBorder="1" applyAlignment="1">
      <alignment vertical="center"/>
    </xf>
    <xf numFmtId="0" fontId="0" fillId="9" borderId="12" xfId="0" applyFill="1" applyBorder="1" applyAlignment="1">
      <alignment vertical="center"/>
    </xf>
    <xf numFmtId="0" fontId="0" fillId="9" borderId="40" xfId="0" applyFill="1" applyBorder="1" applyAlignment="1">
      <alignment vertical="center"/>
    </xf>
    <xf numFmtId="0" fontId="0" fillId="9" borderId="1" xfId="0" applyFill="1" applyBorder="1" applyAlignment="1">
      <alignment vertical="center"/>
    </xf>
    <xf numFmtId="0" fontId="0" fillId="0" borderId="0" xfId="0" applyAlignment="1">
      <alignment vertical="center" wrapText="1"/>
    </xf>
    <xf numFmtId="0" fontId="0" fillId="0" borderId="0" xfId="0" applyAlignment="1">
      <alignment horizontal="left" vertical="center"/>
    </xf>
    <xf numFmtId="0" fontId="0" fillId="2" borderId="0" xfId="0" applyFill="1" applyBorder="1" applyAlignment="1">
      <alignment horizontal="left" vertical="center" wrapText="1"/>
    </xf>
    <xf numFmtId="0" fontId="0" fillId="2" borderId="0" xfId="0" applyFill="1" applyAlignment="1">
      <alignment vertical="center" wrapText="1"/>
    </xf>
    <xf numFmtId="0" fontId="0" fillId="2" borderId="0" xfId="0" applyFill="1" applyAlignment="1">
      <alignment horizontal="left" vertical="center"/>
    </xf>
    <xf numFmtId="0" fontId="0" fillId="27" borderId="11" xfId="0" applyFill="1" applyBorder="1" applyAlignment="1" applyProtection="1">
      <alignment vertical="center"/>
      <protection locked="0"/>
    </xf>
    <xf numFmtId="0" fontId="0" fillId="27" borderId="12" xfId="0" applyFill="1" applyBorder="1" applyAlignment="1" applyProtection="1">
      <alignment vertical="center"/>
      <protection locked="0"/>
    </xf>
    <xf numFmtId="0" fontId="0" fillId="27" borderId="13" xfId="0" applyFill="1" applyBorder="1" applyAlignment="1" applyProtection="1">
      <alignment vertical="center"/>
      <protection locked="0"/>
    </xf>
    <xf numFmtId="0" fontId="0" fillId="27" borderId="17" xfId="0" applyFill="1" applyBorder="1" applyAlignment="1" applyProtection="1">
      <alignment vertical="center"/>
      <protection locked="0"/>
    </xf>
    <xf numFmtId="0" fontId="0" fillId="27" borderId="0" xfId="0" applyFill="1" applyBorder="1" applyAlignment="1" applyProtection="1">
      <alignment vertical="center"/>
      <protection locked="0"/>
    </xf>
    <xf numFmtId="0" fontId="0" fillId="27" borderId="18" xfId="0" applyFill="1" applyBorder="1" applyAlignment="1" applyProtection="1">
      <alignment vertical="center"/>
      <protection locked="0"/>
    </xf>
    <xf numFmtId="0" fontId="8" fillId="2" borderId="0" xfId="0" applyFont="1" applyFill="1" applyBorder="1" applyAlignment="1">
      <alignment horizontal="left" vertical="center"/>
    </xf>
    <xf numFmtId="0" fontId="8" fillId="2" borderId="0" xfId="0" applyFont="1" applyFill="1" applyBorder="1" applyAlignment="1">
      <alignment horizontal="center" vertical="center"/>
    </xf>
    <xf numFmtId="0" fontId="8" fillId="2" borderId="16" xfId="0" applyFont="1" applyFill="1" applyBorder="1" applyAlignment="1">
      <alignment horizontal="center" vertical="center"/>
    </xf>
    <xf numFmtId="0" fontId="15" fillId="0" borderId="0" xfId="0" applyFont="1" applyAlignment="1">
      <alignment horizontal="center" vertical="center" wrapText="1"/>
    </xf>
    <xf numFmtId="0" fontId="16" fillId="0" borderId="0" xfId="0" applyFont="1" applyAlignment="1">
      <alignment horizontal="center" vertical="center" wrapText="1"/>
    </xf>
    <xf numFmtId="0" fontId="15" fillId="0" borderId="32" xfId="0" applyFont="1" applyBorder="1" applyAlignment="1">
      <alignment horizontal="center" vertical="center" wrapText="1"/>
    </xf>
    <xf numFmtId="0" fontId="17" fillId="2" borderId="32" xfId="0" applyFont="1" applyFill="1" applyBorder="1" applyAlignment="1">
      <alignment horizontal="center" vertical="center"/>
    </xf>
    <xf numFmtId="0" fontId="18" fillId="0" borderId="0" xfId="0" applyFont="1" applyAlignment="1">
      <alignment horizontal="center" vertical="center" wrapText="1"/>
    </xf>
    <xf numFmtId="0" fontId="19" fillId="0" borderId="0" xfId="0" applyFont="1" applyAlignment="1">
      <alignment horizontal="center" vertical="center" wrapText="1"/>
    </xf>
    <xf numFmtId="0" fontId="19" fillId="0" borderId="32" xfId="0" applyFont="1" applyBorder="1" applyAlignment="1">
      <alignment horizontal="center" vertical="center" wrapText="1"/>
    </xf>
    <xf numFmtId="0" fontId="20" fillId="2" borderId="32" xfId="0" applyFont="1" applyFill="1" applyBorder="1" applyAlignment="1">
      <alignment horizontal="center" vertical="center"/>
    </xf>
    <xf numFmtId="0" fontId="20" fillId="0" borderId="32" xfId="0" applyFont="1" applyBorder="1" applyAlignment="1">
      <alignment horizontal="center" vertical="center" wrapText="1"/>
    </xf>
    <xf numFmtId="0" fontId="20" fillId="2" borderId="32" xfId="0" applyFont="1" applyFill="1" applyBorder="1" applyAlignment="1">
      <alignment horizontal="center" vertical="center" wrapText="1"/>
    </xf>
    <xf numFmtId="0" fontId="21" fillId="32" borderId="28" xfId="0" applyFont="1" applyFill="1" applyBorder="1" applyAlignment="1">
      <alignment horizontal="center" vertical="center"/>
    </xf>
    <xf numFmtId="0" fontId="23" fillId="0" borderId="32" xfId="0" applyFont="1" applyBorder="1" applyAlignment="1">
      <alignment horizontal="center" vertical="center" wrapText="1"/>
    </xf>
    <xf numFmtId="0" fontId="19" fillId="2" borderId="0" xfId="0" applyFont="1" applyFill="1" applyAlignment="1">
      <alignment horizontal="center" vertical="center" wrapText="1"/>
    </xf>
    <xf numFmtId="0" fontId="2" fillId="2" borderId="38" xfId="0" applyFont="1" applyFill="1" applyBorder="1" applyAlignment="1">
      <alignment horizontal="center" vertical="center"/>
    </xf>
    <xf numFmtId="0" fontId="2" fillId="2" borderId="38" xfId="0" applyFont="1" applyFill="1" applyBorder="1" applyAlignment="1">
      <alignment horizontal="center" vertical="center" wrapText="1"/>
    </xf>
    <xf numFmtId="0" fontId="2" fillId="2" borderId="0" xfId="0" applyFont="1" applyFill="1" applyAlignment="1">
      <alignment horizontal="center" vertical="center"/>
    </xf>
    <xf numFmtId="0" fontId="2" fillId="2" borderId="28"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32" xfId="0" applyFont="1" applyFill="1" applyBorder="1" applyAlignment="1">
      <alignment horizontal="center" vertical="center" wrapText="1"/>
    </xf>
    <xf numFmtId="0" fontId="2" fillId="2" borderId="32" xfId="0" quotePrefix="1" applyFont="1" applyFill="1" applyBorder="1" applyAlignment="1">
      <alignment horizontal="center" vertical="center"/>
    </xf>
    <xf numFmtId="0" fontId="15" fillId="2" borderId="32" xfId="0" applyFont="1" applyFill="1" applyBorder="1" applyAlignment="1">
      <alignment horizontal="center" vertical="center" wrapText="1"/>
    </xf>
    <xf numFmtId="0" fontId="2" fillId="2" borderId="32" xfId="0" applyFont="1" applyFill="1" applyBorder="1"/>
    <xf numFmtId="0" fontId="2" fillId="2" borderId="0" xfId="0" applyFont="1" applyFill="1"/>
    <xf numFmtId="0" fontId="20" fillId="2" borderId="0" xfId="0" applyFont="1" applyFill="1" applyAlignment="1">
      <alignment horizontal="center" vertical="center"/>
    </xf>
    <xf numFmtId="0" fontId="24" fillId="0" borderId="0" xfId="0" applyFont="1" applyAlignment="1">
      <alignment horizontal="center" vertical="center" wrapText="1"/>
    </xf>
    <xf numFmtId="0" fontId="20" fillId="2" borderId="28" xfId="0" applyFont="1" applyFill="1" applyBorder="1" applyAlignment="1">
      <alignment horizontal="center" vertical="center"/>
    </xf>
    <xf numFmtId="0" fontId="25" fillId="0" borderId="32" xfId="0" applyFont="1" applyBorder="1" applyAlignment="1">
      <alignment horizontal="left" vertical="center" wrapText="1" indent="1"/>
    </xf>
    <xf numFmtId="0" fontId="25" fillId="0" borderId="32" xfId="0" applyFont="1" applyBorder="1" applyAlignment="1">
      <alignment horizontal="center" vertical="center" wrapText="1"/>
    </xf>
    <xf numFmtId="0" fontId="20" fillId="2" borderId="0" xfId="0" applyFont="1" applyFill="1"/>
    <xf numFmtId="0" fontId="26" fillId="0" borderId="32" xfId="0" applyFont="1" applyBorder="1" applyAlignment="1">
      <alignment horizontal="center" vertical="center" wrapText="1"/>
    </xf>
    <xf numFmtId="0" fontId="2" fillId="2" borderId="0" xfId="0" applyFont="1" applyFill="1" applyAlignment="1">
      <alignment wrapText="1"/>
    </xf>
    <xf numFmtId="0" fontId="26" fillId="0" borderId="0" xfId="0" applyFont="1" applyAlignment="1">
      <alignment horizontal="left" vertical="center" wrapText="1"/>
    </xf>
    <xf numFmtId="0" fontId="27" fillId="2" borderId="0" xfId="0" applyFont="1" applyFill="1" applyAlignment="1">
      <alignment horizontal="left" vertical="top" wrapText="1"/>
    </xf>
    <xf numFmtId="0" fontId="2" fillId="2" borderId="0" xfId="0" applyFont="1" applyFill="1" applyAlignment="1">
      <alignment horizontal="center"/>
    </xf>
    <xf numFmtId="0" fontId="2" fillId="2" borderId="0" xfId="0" quotePrefix="1" applyFont="1" applyFill="1" applyBorder="1" applyAlignment="1">
      <alignment horizontal="center" vertical="center"/>
    </xf>
    <xf numFmtId="0" fontId="19" fillId="2" borderId="0" xfId="0" quotePrefix="1" applyFont="1" applyFill="1" applyAlignment="1">
      <alignment horizontal="center" vertical="center" wrapText="1"/>
    </xf>
    <xf numFmtId="0" fontId="2" fillId="2" borderId="32" xfId="0" quotePrefix="1" applyFont="1" applyFill="1" applyBorder="1" applyAlignment="1">
      <alignment horizontal="center" vertical="center" wrapText="1"/>
    </xf>
    <xf numFmtId="0" fontId="19" fillId="0" borderId="32" xfId="0" quotePrefix="1" applyFont="1" applyBorder="1" applyAlignment="1">
      <alignment horizontal="center" vertical="center" wrapText="1"/>
    </xf>
    <xf numFmtId="0" fontId="2" fillId="2" borderId="33" xfId="0" quotePrefix="1" applyFont="1" applyFill="1" applyBorder="1" applyAlignment="1">
      <alignment horizontal="center" vertical="center"/>
    </xf>
    <xf numFmtId="0" fontId="22" fillId="2" borderId="0" xfId="0" quotePrefix="1" applyFont="1" applyFill="1" applyBorder="1" applyAlignment="1">
      <alignment horizontal="center" vertical="center"/>
    </xf>
    <xf numFmtId="0" fontId="1" fillId="2" borderId="32" xfId="0" applyFont="1" applyFill="1" applyBorder="1" applyAlignment="1">
      <alignment horizontal="center" vertical="center" wrapText="1"/>
    </xf>
    <xf numFmtId="0" fontId="1" fillId="2" borderId="32" xfId="0" applyFont="1" applyFill="1" applyBorder="1" applyAlignment="1">
      <alignment horizontal="center" vertical="center"/>
    </xf>
    <xf numFmtId="0" fontId="0" fillId="2" borderId="34" xfId="0" applyFill="1" applyBorder="1" applyAlignment="1">
      <alignment horizontal="center" vertical="center"/>
    </xf>
    <xf numFmtId="0" fontId="10" fillId="2" borderId="0" xfId="0" applyFont="1" applyFill="1" applyAlignment="1">
      <alignment horizontal="center" vertical="center"/>
    </xf>
    <xf numFmtId="0" fontId="10" fillId="2" borderId="16" xfId="0" applyFont="1" applyFill="1" applyBorder="1" applyAlignment="1">
      <alignment horizontal="center" vertical="center"/>
    </xf>
    <xf numFmtId="0" fontId="8" fillId="2" borderId="0" xfId="0" applyFont="1" applyFill="1" applyAlignment="1">
      <alignment horizontal="center" vertical="center"/>
    </xf>
    <xf numFmtId="0" fontId="8" fillId="2" borderId="16" xfId="0" applyFont="1" applyFill="1" applyBorder="1" applyAlignment="1">
      <alignment horizontal="center" vertical="center"/>
    </xf>
    <xf numFmtId="0" fontId="9" fillId="2" borderId="0" xfId="0" applyFont="1" applyFill="1" applyAlignment="1">
      <alignment horizontal="center" vertical="center"/>
    </xf>
    <xf numFmtId="0" fontId="9" fillId="2" borderId="16" xfId="0" applyFont="1" applyFill="1" applyBorder="1" applyAlignment="1">
      <alignment horizontal="center" vertical="center"/>
    </xf>
    <xf numFmtId="0" fontId="8"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8" fillId="2" borderId="0" xfId="0" applyFont="1" applyFill="1" applyBorder="1" applyAlignment="1">
      <alignment horizontal="left" vertical="center"/>
    </xf>
    <xf numFmtId="0" fontId="8" fillId="2" borderId="16" xfId="0" applyFont="1" applyFill="1" applyBorder="1" applyAlignment="1">
      <alignment horizontal="left" vertical="center"/>
    </xf>
    <xf numFmtId="164" fontId="8" fillId="2" borderId="0" xfId="1" applyFont="1" applyFill="1" applyBorder="1" applyAlignment="1">
      <alignment horizontal="left" vertical="center" wrapText="1"/>
    </xf>
    <xf numFmtId="164" fontId="8" fillId="2" borderId="0" xfId="1" applyFont="1" applyFill="1" applyBorder="1" applyAlignment="1">
      <alignment horizontal="left" vertical="center"/>
    </xf>
    <xf numFmtId="164" fontId="8" fillId="2" borderId="16" xfId="1" applyFont="1" applyFill="1" applyBorder="1" applyAlignment="1">
      <alignment horizontal="left" vertical="center"/>
    </xf>
    <xf numFmtId="0" fontId="8" fillId="2" borderId="0" xfId="0" applyFont="1" applyFill="1" applyBorder="1" applyAlignment="1">
      <alignment horizontal="left" vertical="center" wrapText="1"/>
    </xf>
    <xf numFmtId="0" fontId="8" fillId="2" borderId="0" xfId="0" applyFont="1" applyFill="1" applyBorder="1" applyAlignment="1">
      <alignment horizontal="center"/>
    </xf>
    <xf numFmtId="0" fontId="8" fillId="2" borderId="16" xfId="0" applyFont="1" applyFill="1" applyBorder="1" applyAlignment="1">
      <alignment horizontal="center"/>
    </xf>
    <xf numFmtId="0" fontId="7" fillId="2" borderId="15"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6"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6" xfId="0" applyFont="1" applyFill="1" applyBorder="1" applyAlignment="1">
      <alignment horizontal="center" vertical="center"/>
    </xf>
    <xf numFmtId="0" fontId="0" fillId="9" borderId="46" xfId="0" applyFill="1" applyBorder="1" applyAlignment="1">
      <alignment horizontal="center" vertical="center"/>
    </xf>
    <xf numFmtId="0" fontId="0" fillId="9" borderId="47" xfId="0" applyFill="1" applyBorder="1" applyAlignment="1">
      <alignment horizontal="center" vertical="center"/>
    </xf>
    <xf numFmtId="0" fontId="0" fillId="9" borderId="49" xfId="0" applyFill="1" applyBorder="1" applyAlignment="1">
      <alignment horizontal="center" vertical="center"/>
    </xf>
    <xf numFmtId="0" fontId="0" fillId="9" borderId="50" xfId="0" applyFill="1" applyBorder="1" applyAlignment="1">
      <alignment horizontal="center" vertical="center"/>
    </xf>
    <xf numFmtId="0" fontId="0" fillId="8" borderId="47" xfId="0" applyFill="1" applyBorder="1" applyAlignment="1">
      <alignment horizontal="center" vertical="center"/>
    </xf>
    <xf numFmtId="0" fontId="0" fillId="8" borderId="48" xfId="0" applyFill="1" applyBorder="1" applyAlignment="1">
      <alignment horizontal="center" vertical="center"/>
    </xf>
    <xf numFmtId="0" fontId="0" fillId="8" borderId="50" xfId="0" applyFill="1" applyBorder="1" applyAlignment="1">
      <alignment horizontal="center" vertical="center"/>
    </xf>
    <xf numFmtId="0" fontId="0" fillId="8" borderId="51" xfId="0" applyFill="1" applyBorder="1" applyAlignment="1">
      <alignment horizontal="center" vertical="center"/>
    </xf>
    <xf numFmtId="0" fontId="0" fillId="9" borderId="40" xfId="0" applyFill="1" applyBorder="1" applyAlignment="1">
      <alignment horizontal="left" vertical="center" wrapText="1"/>
    </xf>
    <xf numFmtId="0" fontId="0" fillId="9" borderId="1" xfId="0" applyFill="1" applyBorder="1" applyAlignment="1">
      <alignment horizontal="left" vertical="center" wrapText="1"/>
    </xf>
    <xf numFmtId="0" fontId="0" fillId="9" borderId="42" xfId="0" applyFill="1" applyBorder="1" applyAlignment="1">
      <alignment horizontal="left" vertical="center" wrapText="1"/>
    </xf>
    <xf numFmtId="0" fontId="0" fillId="11" borderId="11" xfId="0" applyFill="1" applyBorder="1" applyAlignment="1">
      <alignment horizontal="center" vertical="center"/>
    </xf>
    <xf numFmtId="0" fontId="0" fillId="11" borderId="12" xfId="0" applyFill="1" applyBorder="1" applyAlignment="1">
      <alignment horizontal="center" vertical="center"/>
    </xf>
    <xf numFmtId="0" fontId="0" fillId="11" borderId="19" xfId="0" applyFill="1" applyBorder="1" applyAlignment="1">
      <alignment horizontal="center" vertical="center"/>
    </xf>
    <xf numFmtId="0" fontId="0" fillId="11" borderId="1" xfId="0" applyFill="1" applyBorder="1" applyAlignment="1">
      <alignment horizontal="center" vertical="center"/>
    </xf>
    <xf numFmtId="0" fontId="0" fillId="6" borderId="39" xfId="0" applyFill="1" applyBorder="1" applyAlignment="1">
      <alignment horizontal="center" vertical="center"/>
    </xf>
    <xf numFmtId="0" fontId="0" fillId="6" borderId="13" xfId="0" applyFill="1" applyBorder="1" applyAlignment="1">
      <alignment horizontal="center" vertical="center"/>
    </xf>
    <xf numFmtId="0" fontId="0" fillId="6" borderId="40" xfId="0" applyFill="1" applyBorder="1" applyAlignment="1">
      <alignment horizontal="center" vertical="center"/>
    </xf>
    <xf numFmtId="0" fontId="0" fillId="6" borderId="20" xfId="0" applyFill="1" applyBorder="1" applyAlignment="1">
      <alignment horizontal="center" vertical="center"/>
    </xf>
    <xf numFmtId="0" fontId="0" fillId="9" borderId="11" xfId="0" applyFill="1" applyBorder="1" applyAlignment="1">
      <alignment horizontal="center" vertical="center"/>
    </xf>
    <xf numFmtId="0" fontId="0" fillId="9" borderId="12" xfId="0" applyFill="1" applyBorder="1" applyAlignment="1">
      <alignment horizontal="center" vertical="center"/>
    </xf>
    <xf numFmtId="0" fontId="0" fillId="9" borderId="19" xfId="0" applyFill="1" applyBorder="1" applyAlignment="1">
      <alignment horizontal="center" vertical="center"/>
    </xf>
    <xf numFmtId="0" fontId="0" fillId="9" borderId="1" xfId="0" applyFill="1" applyBorder="1" applyAlignment="1">
      <alignment horizontal="center" vertical="center"/>
    </xf>
    <xf numFmtId="0" fontId="0" fillId="8" borderId="39" xfId="0" applyFill="1" applyBorder="1" applyAlignment="1">
      <alignment horizontal="center" vertical="center"/>
    </xf>
    <xf numFmtId="0" fontId="0" fillId="8" borderId="13" xfId="0" applyFill="1" applyBorder="1" applyAlignment="1">
      <alignment horizontal="center" vertical="center"/>
    </xf>
    <xf numFmtId="0" fontId="0" fillId="8" borderId="40" xfId="0" applyFill="1" applyBorder="1" applyAlignment="1">
      <alignment horizontal="center" vertical="center"/>
    </xf>
    <xf numFmtId="0" fontId="0" fillId="8" borderId="20" xfId="0" applyFill="1" applyBorder="1" applyAlignment="1">
      <alignment horizontal="center" vertical="center"/>
    </xf>
    <xf numFmtId="0" fontId="0" fillId="11" borderId="46" xfId="0" applyFill="1" applyBorder="1" applyAlignment="1">
      <alignment horizontal="center" vertical="center"/>
    </xf>
    <xf numFmtId="0" fontId="0" fillId="11" borderId="47" xfId="0" applyFill="1" applyBorder="1" applyAlignment="1">
      <alignment horizontal="center" vertical="center"/>
    </xf>
    <xf numFmtId="0" fontId="0" fillId="11" borderId="49" xfId="0" applyFill="1" applyBorder="1" applyAlignment="1">
      <alignment horizontal="center" vertical="center"/>
    </xf>
    <xf numFmtId="0" fontId="0" fillId="11" borderId="50"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0" fontId="0" fillId="6" borderId="50" xfId="0" applyFill="1" applyBorder="1" applyAlignment="1">
      <alignment horizontal="center" vertical="center"/>
    </xf>
    <xf numFmtId="0" fontId="0" fillId="6" borderId="51" xfId="0" applyFill="1" applyBorder="1" applyAlignment="1">
      <alignment horizontal="center" vertical="center"/>
    </xf>
    <xf numFmtId="0" fontId="0" fillId="11" borderId="39" xfId="0" applyFill="1" applyBorder="1" applyAlignment="1">
      <alignment horizontal="left" vertical="center" wrapText="1"/>
    </xf>
    <xf numFmtId="0" fontId="0" fillId="11" borderId="12" xfId="0" applyFill="1" applyBorder="1" applyAlignment="1">
      <alignment horizontal="left" vertical="center" wrapText="1"/>
    </xf>
    <xf numFmtId="0" fontId="0" fillId="11" borderId="40" xfId="0" applyFill="1" applyBorder="1" applyAlignment="1">
      <alignment horizontal="left" vertical="center" wrapText="1"/>
    </xf>
    <xf numFmtId="0" fontId="0" fillId="11" borderId="1" xfId="0" applyFill="1" applyBorder="1" applyAlignment="1">
      <alignment horizontal="left" vertical="center" wrapText="1"/>
    </xf>
    <xf numFmtId="0" fontId="3" fillId="27" borderId="19" xfId="0" applyFont="1" applyFill="1" applyBorder="1" applyAlignment="1" applyProtection="1">
      <alignment horizontal="center" vertical="center"/>
      <protection locked="0"/>
    </xf>
    <xf numFmtId="0" fontId="3" fillId="27" borderId="1" xfId="0" applyFont="1" applyFill="1" applyBorder="1" applyAlignment="1" applyProtection="1">
      <alignment horizontal="center" vertical="center"/>
      <protection locked="0"/>
    </xf>
    <xf numFmtId="0" fontId="3" fillId="27" borderId="20" xfId="0" applyFont="1" applyFill="1" applyBorder="1" applyAlignment="1" applyProtection="1">
      <alignment horizontal="center" vertical="center"/>
      <protection locked="0"/>
    </xf>
    <xf numFmtId="0" fontId="3" fillId="27" borderId="0" xfId="0" applyFont="1" applyFill="1" applyAlignment="1" applyProtection="1">
      <alignment horizontal="center" vertical="center"/>
      <protection locked="0"/>
    </xf>
    <xf numFmtId="0" fontId="3" fillId="27" borderId="18" xfId="0" applyFont="1" applyFill="1" applyBorder="1" applyAlignment="1" applyProtection="1">
      <alignment horizontal="center" vertical="center"/>
      <protection locked="0"/>
    </xf>
    <xf numFmtId="0" fontId="0" fillId="31" borderId="39" xfId="0" applyFill="1" applyBorder="1" applyAlignment="1">
      <alignment horizontal="center" vertical="center"/>
    </xf>
    <xf numFmtId="0" fontId="0" fillId="31" borderId="12" xfId="0" applyFill="1" applyBorder="1" applyAlignment="1">
      <alignment horizontal="center" vertical="center"/>
    </xf>
    <xf numFmtId="0" fontId="0" fillId="31" borderId="41" xfId="0" applyFill="1" applyBorder="1" applyAlignment="1">
      <alignment horizontal="center" vertical="center"/>
    </xf>
    <xf numFmtId="0" fontId="0" fillId="31" borderId="40" xfId="0" applyFill="1" applyBorder="1" applyAlignment="1">
      <alignment horizontal="center" vertical="center"/>
    </xf>
    <xf numFmtId="0" fontId="0" fillId="31" borderId="1" xfId="0" applyFill="1" applyBorder="1" applyAlignment="1">
      <alignment horizontal="center" vertical="center"/>
    </xf>
    <xf numFmtId="0" fontId="0" fillId="31" borderId="42" xfId="0" applyFill="1" applyBorder="1" applyAlignment="1">
      <alignment horizontal="center" vertical="center"/>
    </xf>
    <xf numFmtId="0" fontId="0" fillId="31" borderId="11" xfId="0" applyFill="1" applyBorder="1" applyAlignment="1">
      <alignment horizontal="center" vertical="center"/>
    </xf>
    <xf numFmtId="0" fontId="0" fillId="31" borderId="19" xfId="0" applyFill="1" applyBorder="1" applyAlignment="1">
      <alignment horizontal="center" vertical="center"/>
    </xf>
    <xf numFmtId="0" fontId="0" fillId="18" borderId="39" xfId="0" applyFill="1" applyBorder="1" applyAlignment="1">
      <alignment horizontal="center" vertical="center"/>
    </xf>
    <xf numFmtId="0" fontId="0" fillId="18" borderId="13" xfId="0" applyFill="1" applyBorder="1" applyAlignment="1">
      <alignment horizontal="center" vertical="center"/>
    </xf>
    <xf numFmtId="0" fontId="0" fillId="18" borderId="40" xfId="0" applyFill="1" applyBorder="1" applyAlignment="1">
      <alignment horizontal="center" vertical="center"/>
    </xf>
    <xf numFmtId="0" fontId="0" fillId="18" borderId="20" xfId="0" applyFill="1" applyBorder="1" applyAlignment="1">
      <alignment horizontal="center" vertical="center"/>
    </xf>
    <xf numFmtId="0" fontId="8" fillId="5" borderId="39" xfId="0" applyFont="1" applyFill="1" applyBorder="1" applyAlignment="1">
      <alignment horizontal="center" vertical="center"/>
    </xf>
    <xf numFmtId="0" fontId="8" fillId="5" borderId="12" xfId="0" applyFont="1" applyFill="1" applyBorder="1" applyAlignment="1">
      <alignment horizontal="center" vertical="center"/>
    </xf>
    <xf numFmtId="0" fontId="8" fillId="5" borderId="13" xfId="0" applyFont="1" applyFill="1" applyBorder="1" applyAlignment="1">
      <alignment horizontal="center" vertical="center"/>
    </xf>
    <xf numFmtId="0" fontId="8" fillId="5" borderId="40" xfId="0" applyFont="1" applyFill="1" applyBorder="1" applyAlignment="1">
      <alignment horizontal="center" vertical="center"/>
    </xf>
    <xf numFmtId="0" fontId="8" fillId="5" borderId="1" xfId="0" applyFont="1" applyFill="1" applyBorder="1" applyAlignment="1">
      <alignment horizontal="center" vertical="center"/>
    </xf>
    <xf numFmtId="0" fontId="8" fillId="5" borderId="20" xfId="0" applyFont="1" applyFill="1" applyBorder="1" applyAlignment="1">
      <alignment horizontal="center" vertical="center"/>
    </xf>
    <xf numFmtId="0" fontId="0" fillId="5" borderId="43" xfId="0" applyFill="1" applyBorder="1" applyAlignment="1">
      <alignment horizontal="center" vertical="center"/>
    </xf>
    <xf numFmtId="0" fontId="0" fillId="5" borderId="44" xfId="0" applyFill="1" applyBorder="1" applyAlignment="1">
      <alignment horizontal="center" vertical="center"/>
    </xf>
    <xf numFmtId="0" fontId="0" fillId="5" borderId="11" xfId="0" applyFill="1" applyBorder="1" applyAlignment="1">
      <alignment horizontal="center" vertical="center" wrapText="1"/>
    </xf>
    <xf numFmtId="0" fontId="0" fillId="5" borderId="12" xfId="0" applyFill="1" applyBorder="1" applyAlignment="1">
      <alignment horizontal="center" vertical="center" wrapText="1"/>
    </xf>
    <xf numFmtId="0" fontId="0" fillId="5" borderId="13"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 xfId="0" applyFill="1" applyBorder="1" applyAlignment="1">
      <alignment horizontal="center" vertical="center" wrapText="1"/>
    </xf>
    <xf numFmtId="0" fontId="0" fillId="5" borderId="20" xfId="0" applyFill="1" applyBorder="1" applyAlignment="1">
      <alignment horizontal="center" vertical="center" wrapText="1"/>
    </xf>
    <xf numFmtId="0" fontId="0" fillId="9" borderId="28" xfId="0" applyFill="1" applyBorder="1" applyAlignment="1">
      <alignment horizontal="center" vertical="center" wrapText="1"/>
    </xf>
    <xf numFmtId="0" fontId="0" fillId="9" borderId="33" xfId="0" applyFill="1" applyBorder="1" applyAlignment="1">
      <alignment horizontal="center" vertical="center" wrapText="1"/>
    </xf>
    <xf numFmtId="0" fontId="6" fillId="5" borderId="11" xfId="0" applyFont="1" applyFill="1" applyBorder="1" applyAlignment="1">
      <alignment horizontal="center" vertical="center"/>
    </xf>
    <xf numFmtId="0" fontId="6" fillId="5" borderId="41" xfId="0" applyFont="1" applyFill="1" applyBorder="1" applyAlignment="1">
      <alignment horizontal="center" vertical="center"/>
    </xf>
    <xf numFmtId="0" fontId="6" fillId="5" borderId="19" xfId="0" applyFont="1" applyFill="1" applyBorder="1" applyAlignment="1">
      <alignment horizontal="center" vertical="center"/>
    </xf>
    <xf numFmtId="0" fontId="6" fillId="5" borderId="42" xfId="0" applyFont="1" applyFill="1" applyBorder="1" applyAlignment="1">
      <alignment horizontal="center" vertical="center"/>
    </xf>
    <xf numFmtId="0" fontId="0" fillId="7" borderId="17" xfId="0" applyFill="1" applyBorder="1" applyAlignment="1" applyProtection="1">
      <alignment horizontal="center"/>
      <protection locked="0"/>
    </xf>
    <xf numFmtId="0" fontId="0" fillId="7" borderId="0" xfId="0" applyFill="1" applyBorder="1" applyAlignment="1" applyProtection="1">
      <alignment horizontal="center"/>
      <protection locked="0"/>
    </xf>
    <xf numFmtId="0" fontId="0" fillId="7" borderId="43" xfId="0" applyFill="1" applyBorder="1" applyAlignment="1" applyProtection="1">
      <alignment horizontal="center" vertical="center"/>
      <protection locked="0"/>
    </xf>
    <xf numFmtId="0" fontId="0" fillId="7" borderId="45" xfId="0" applyFill="1" applyBorder="1" applyAlignment="1" applyProtection="1">
      <alignment horizontal="center" vertical="center"/>
      <protection locked="0"/>
    </xf>
    <xf numFmtId="0" fontId="0" fillId="7" borderId="44" xfId="0" applyFill="1" applyBorder="1" applyAlignment="1" applyProtection="1">
      <alignment horizontal="center" vertical="center"/>
      <protection locked="0"/>
    </xf>
    <xf numFmtId="0" fontId="0" fillId="23" borderId="43" xfId="0" applyFill="1" applyBorder="1" applyAlignment="1">
      <alignment horizontal="center" vertical="center"/>
    </xf>
    <xf numFmtId="0" fontId="0" fillId="23" borderId="44" xfId="0" applyFill="1" applyBorder="1" applyAlignment="1">
      <alignment horizontal="center" vertical="center"/>
    </xf>
    <xf numFmtId="0" fontId="0" fillId="23" borderId="43" xfId="0" applyFill="1" applyBorder="1" applyAlignment="1">
      <alignment horizontal="center" vertical="center" wrapText="1"/>
    </xf>
    <xf numFmtId="0" fontId="0" fillId="23" borderId="44" xfId="0" applyFill="1" applyBorder="1" applyAlignment="1">
      <alignment horizontal="center" vertical="center" wrapText="1"/>
    </xf>
    <xf numFmtId="0" fontId="0" fillId="3" borderId="43" xfId="0" applyFill="1" applyBorder="1" applyAlignment="1">
      <alignment horizontal="center" vertical="center"/>
    </xf>
    <xf numFmtId="0" fontId="0" fillId="3" borderId="44" xfId="0" applyFill="1" applyBorder="1" applyAlignment="1">
      <alignment horizontal="center" vertical="center"/>
    </xf>
    <xf numFmtId="0" fontId="0" fillId="23" borderId="11" xfId="0" applyFill="1" applyBorder="1" applyAlignment="1">
      <alignment horizontal="center" vertical="center" wrapText="1"/>
    </xf>
    <xf numFmtId="0" fontId="0" fillId="23" borderId="12" xfId="0" applyFill="1" applyBorder="1" applyAlignment="1">
      <alignment horizontal="center" vertical="center" wrapText="1"/>
    </xf>
    <xf numFmtId="0" fontId="0" fillId="23" borderId="13" xfId="0" applyFill="1" applyBorder="1" applyAlignment="1">
      <alignment horizontal="center" vertical="center" wrapText="1"/>
    </xf>
    <xf numFmtId="0" fontId="0" fillId="23" borderId="19" xfId="0" applyFill="1" applyBorder="1" applyAlignment="1">
      <alignment horizontal="center" vertical="center" wrapText="1"/>
    </xf>
    <xf numFmtId="0" fontId="0" fillId="23" borderId="1" xfId="0" applyFill="1" applyBorder="1" applyAlignment="1">
      <alignment horizontal="center" vertical="center" wrapText="1"/>
    </xf>
    <xf numFmtId="0" fontId="0" fillId="23" borderId="20" xfId="0" applyFill="1" applyBorder="1" applyAlignment="1">
      <alignment horizontal="center" vertical="center" wrapText="1"/>
    </xf>
    <xf numFmtId="0" fontId="6" fillId="23" borderId="11" xfId="0" applyFont="1" applyFill="1" applyBorder="1" applyAlignment="1">
      <alignment horizontal="center" vertical="center"/>
    </xf>
    <xf numFmtId="0" fontId="6" fillId="23" borderId="41" xfId="0" applyFont="1" applyFill="1" applyBorder="1" applyAlignment="1">
      <alignment horizontal="center" vertical="center"/>
    </xf>
    <xf numFmtId="0" fontId="6" fillId="23" borderId="19" xfId="0" applyFont="1" applyFill="1" applyBorder="1" applyAlignment="1">
      <alignment horizontal="center" vertical="center"/>
    </xf>
    <xf numFmtId="0" fontId="6" fillId="23" borderId="42"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41"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42" xfId="0" applyFont="1" applyFill="1" applyBorder="1" applyAlignment="1">
      <alignment horizontal="center" vertical="center"/>
    </xf>
    <xf numFmtId="0" fontId="0" fillId="3" borderId="11"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13" xfId="0" applyFill="1" applyBorder="1" applyAlignment="1">
      <alignment horizontal="center" vertical="center" wrapText="1"/>
    </xf>
    <xf numFmtId="0" fontId="0" fillId="3" borderId="19" xfId="0" applyFill="1" applyBorder="1" applyAlignment="1">
      <alignment horizontal="center" vertical="center" wrapText="1"/>
    </xf>
    <xf numFmtId="0" fontId="0" fillId="3" borderId="1" xfId="0" applyFill="1" applyBorder="1" applyAlignment="1">
      <alignment horizontal="center" vertical="center" wrapText="1"/>
    </xf>
    <xf numFmtId="0" fontId="0" fillId="3" borderId="20" xfId="0" applyFill="1" applyBorder="1" applyAlignment="1">
      <alignment horizontal="center" vertical="center" wrapText="1"/>
    </xf>
    <xf numFmtId="0" fontId="8" fillId="23" borderId="39" xfId="0" applyFont="1" applyFill="1" applyBorder="1" applyAlignment="1">
      <alignment horizontal="center" vertical="center"/>
    </xf>
    <xf numFmtId="0" fontId="8" fillId="23" borderId="12" xfId="0" applyFont="1" applyFill="1" applyBorder="1" applyAlignment="1">
      <alignment horizontal="center" vertical="center"/>
    </xf>
    <xf numFmtId="0" fontId="8" fillId="23" borderId="13" xfId="0" applyFont="1" applyFill="1" applyBorder="1" applyAlignment="1">
      <alignment horizontal="center" vertical="center"/>
    </xf>
    <xf numFmtId="0" fontId="8" fillId="23" borderId="40" xfId="0" applyFont="1" applyFill="1" applyBorder="1" applyAlignment="1">
      <alignment horizontal="center" vertical="center"/>
    </xf>
    <xf numFmtId="0" fontId="8" fillId="23" borderId="1" xfId="0" applyFont="1" applyFill="1" applyBorder="1" applyAlignment="1">
      <alignment horizontal="center" vertical="center"/>
    </xf>
    <xf numFmtId="0" fontId="8" fillId="23" borderId="20" xfId="0" applyFont="1" applyFill="1" applyBorder="1" applyAlignment="1">
      <alignment horizontal="center" vertical="center"/>
    </xf>
    <xf numFmtId="0" fontId="8" fillId="3" borderId="39"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40"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20" xfId="0" applyFont="1" applyFill="1" applyBorder="1" applyAlignment="1">
      <alignment horizontal="center" vertical="center"/>
    </xf>
    <xf numFmtId="0" fontId="0" fillId="16" borderId="2" xfId="0" applyFill="1" applyBorder="1" applyAlignment="1">
      <alignment horizontal="center" vertical="center"/>
    </xf>
    <xf numFmtId="0" fontId="0" fillId="16" borderId="3" xfId="0" applyFill="1" applyBorder="1" applyAlignment="1">
      <alignment horizontal="center" vertical="center"/>
    </xf>
    <xf numFmtId="0" fontId="0" fillId="16" borderId="4"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5" borderId="5" xfId="0" applyFill="1" applyBorder="1" applyAlignment="1">
      <alignment horizontal="center" vertical="center"/>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17" xfId="0" applyFill="1" applyBorder="1" applyAlignment="1">
      <alignment horizontal="center" vertical="center"/>
    </xf>
    <xf numFmtId="0" fontId="0" fillId="4" borderId="0" xfId="0" applyFill="1" applyBorder="1" applyAlignment="1">
      <alignment horizontal="center" vertical="center"/>
    </xf>
    <xf numFmtId="0" fontId="0" fillId="4" borderId="18" xfId="0" applyFill="1" applyBorder="1" applyAlignment="1">
      <alignment horizontal="center" vertical="center"/>
    </xf>
    <xf numFmtId="0" fontId="0" fillId="4" borderId="19" xfId="0" applyFill="1" applyBorder="1" applyAlignment="1">
      <alignment horizontal="center" vertical="center"/>
    </xf>
    <xf numFmtId="0" fontId="0" fillId="4" borderId="1" xfId="0" applyFill="1" applyBorder="1" applyAlignment="1">
      <alignment horizontal="center" vertical="center"/>
    </xf>
    <xf numFmtId="0" fontId="0" fillId="4" borderId="20" xfId="0" applyFill="1" applyBorder="1" applyAlignment="1">
      <alignment horizontal="center" vertical="center"/>
    </xf>
    <xf numFmtId="0" fontId="0" fillId="7" borderId="2" xfId="0" applyFill="1" applyBorder="1" applyAlignment="1">
      <alignment horizontal="center" vertical="center"/>
    </xf>
    <xf numFmtId="0" fontId="0" fillId="7" borderId="3" xfId="0" applyFill="1" applyBorder="1" applyAlignment="1">
      <alignment horizontal="center" vertical="center"/>
    </xf>
    <xf numFmtId="0" fontId="0" fillId="7" borderId="4" xfId="0" applyFill="1" applyBorder="1" applyAlignment="1">
      <alignment horizontal="center" vertical="center"/>
    </xf>
    <xf numFmtId="0" fontId="0" fillId="14" borderId="2" xfId="0" applyFill="1" applyBorder="1" applyAlignment="1">
      <alignment horizontal="center" vertical="center"/>
    </xf>
    <xf numFmtId="0" fontId="0" fillId="14" borderId="3" xfId="0" applyFill="1" applyBorder="1" applyAlignment="1">
      <alignment horizontal="center" vertical="center"/>
    </xf>
    <xf numFmtId="0" fontId="0" fillId="14" borderId="4" xfId="0" applyFill="1" applyBorder="1" applyAlignment="1">
      <alignment horizontal="center" vertical="center"/>
    </xf>
    <xf numFmtId="0" fontId="0" fillId="10" borderId="5" xfId="0" applyFill="1" applyBorder="1" applyAlignment="1">
      <alignment horizontal="center" vertical="center"/>
    </xf>
    <xf numFmtId="0" fontId="0" fillId="10" borderId="6" xfId="0" applyFill="1" applyBorder="1" applyAlignment="1">
      <alignment horizontal="center" vertical="center"/>
    </xf>
    <xf numFmtId="0" fontId="0" fillId="10" borderId="7" xfId="0" applyFill="1" applyBorder="1" applyAlignment="1">
      <alignment horizontal="center" vertical="center"/>
    </xf>
    <xf numFmtId="0" fontId="0" fillId="10" borderId="15" xfId="0" applyFill="1" applyBorder="1" applyAlignment="1">
      <alignment horizontal="center" vertical="center"/>
    </xf>
    <xf numFmtId="0" fontId="0" fillId="10" borderId="0" xfId="0" applyFill="1" applyBorder="1" applyAlignment="1">
      <alignment horizontal="center" vertical="center"/>
    </xf>
    <xf numFmtId="0" fontId="0" fillId="10" borderId="16" xfId="0" applyFill="1" applyBorder="1" applyAlignment="1">
      <alignment horizontal="center" vertical="center"/>
    </xf>
    <xf numFmtId="0" fontId="0" fillId="10" borderId="8" xfId="0" applyFill="1" applyBorder="1" applyAlignment="1">
      <alignment horizontal="center" vertical="center"/>
    </xf>
    <xf numFmtId="0" fontId="0" fillId="10" borderId="9" xfId="0" applyFill="1" applyBorder="1" applyAlignment="1">
      <alignment horizontal="center" vertical="center"/>
    </xf>
    <xf numFmtId="0" fontId="0" fillId="10" borderId="10" xfId="0" applyFill="1" applyBorder="1" applyAlignment="1">
      <alignment horizontal="center" vertical="center"/>
    </xf>
    <xf numFmtId="0" fontId="0" fillId="6" borderId="5" xfId="0" applyFill="1" applyBorder="1" applyAlignment="1">
      <alignment horizontal="center" vertical="center"/>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6" borderId="15" xfId="0" applyFill="1" applyBorder="1" applyAlignment="1">
      <alignment horizontal="center" vertical="center"/>
    </xf>
    <xf numFmtId="0" fontId="0" fillId="6" borderId="0" xfId="0" applyFill="1" applyBorder="1" applyAlignment="1">
      <alignment horizontal="center" vertical="center"/>
    </xf>
    <xf numFmtId="0" fontId="0" fillId="6" borderId="16" xfId="0" applyFill="1" applyBorder="1" applyAlignment="1">
      <alignment horizontal="center" vertical="center"/>
    </xf>
    <xf numFmtId="0" fontId="0" fillId="6" borderId="8" xfId="0" applyFill="1" applyBorder="1" applyAlignment="1">
      <alignment horizontal="center" vertical="center"/>
    </xf>
    <xf numFmtId="0" fontId="0" fillId="6" borderId="9" xfId="0" applyFill="1" applyBorder="1" applyAlignment="1">
      <alignment horizontal="center" vertical="center"/>
    </xf>
    <xf numFmtId="0" fontId="0" fillId="6" borderId="10" xfId="0" applyFill="1" applyBorder="1" applyAlignment="1">
      <alignment horizontal="center" vertical="center"/>
    </xf>
    <xf numFmtId="0" fontId="0" fillId="9" borderId="5" xfId="0" applyFill="1" applyBorder="1" applyAlignment="1">
      <alignment horizontal="center" vertical="center"/>
    </xf>
    <xf numFmtId="0" fontId="0" fillId="9" borderId="6" xfId="0" applyFill="1" applyBorder="1" applyAlignment="1">
      <alignment horizontal="center" vertical="center"/>
    </xf>
    <xf numFmtId="0" fontId="0" fillId="9" borderId="7" xfId="0" applyFill="1" applyBorder="1" applyAlignment="1">
      <alignment horizontal="center" vertical="center"/>
    </xf>
    <xf numFmtId="0" fontId="0" fillId="9" borderId="15" xfId="0" applyFill="1" applyBorder="1" applyAlignment="1">
      <alignment horizontal="center" vertical="center"/>
    </xf>
    <xf numFmtId="0" fontId="0" fillId="9" borderId="0" xfId="0" applyFill="1" applyBorder="1" applyAlignment="1">
      <alignment horizontal="center" vertical="center"/>
    </xf>
    <xf numFmtId="0" fontId="0" fillId="9" borderId="16" xfId="0" applyFill="1" applyBorder="1" applyAlignment="1">
      <alignment horizontal="center" vertical="center"/>
    </xf>
    <xf numFmtId="0" fontId="0" fillId="9" borderId="8" xfId="0" applyFill="1" applyBorder="1" applyAlignment="1">
      <alignment horizontal="center" vertical="center"/>
    </xf>
    <xf numFmtId="0" fontId="0" fillId="9" borderId="9" xfId="0" applyFill="1" applyBorder="1" applyAlignment="1">
      <alignment horizontal="center" vertical="center"/>
    </xf>
    <xf numFmtId="0" fontId="0" fillId="9" borderId="10" xfId="0" applyFill="1" applyBorder="1" applyAlignment="1">
      <alignment horizontal="center" vertical="center"/>
    </xf>
    <xf numFmtId="0" fontId="0" fillId="12" borderId="19" xfId="0" applyFill="1" applyBorder="1" applyAlignment="1">
      <alignment horizontal="center" vertical="center"/>
    </xf>
    <xf numFmtId="0" fontId="0" fillId="12" borderId="1" xfId="0" applyFill="1" applyBorder="1" applyAlignment="1">
      <alignment horizontal="center" vertical="center"/>
    </xf>
    <xf numFmtId="0" fontId="0" fillId="12" borderId="20" xfId="0" applyFill="1" applyBorder="1" applyAlignment="1">
      <alignment horizontal="center" vertical="center"/>
    </xf>
    <xf numFmtId="0" fontId="0" fillId="8" borderId="11" xfId="0" applyFill="1" applyBorder="1" applyAlignment="1">
      <alignment horizontal="center" vertical="center"/>
    </xf>
    <xf numFmtId="0" fontId="0" fillId="8" borderId="12" xfId="0" applyFill="1" applyBorder="1" applyAlignment="1">
      <alignment horizontal="center" vertical="center"/>
    </xf>
    <xf numFmtId="0" fontId="0" fillId="8" borderId="17" xfId="0" applyFill="1" applyBorder="1" applyAlignment="1">
      <alignment horizontal="center" vertical="center"/>
    </xf>
    <xf numFmtId="0" fontId="0" fillId="8" borderId="0" xfId="0" applyFill="1" applyBorder="1" applyAlignment="1">
      <alignment horizontal="center" vertical="center"/>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0" fillId="8" borderId="1" xfId="0" applyFill="1" applyBorder="1" applyAlignment="1">
      <alignment horizontal="center" vertical="center"/>
    </xf>
    <xf numFmtId="0" fontId="0" fillId="12" borderId="11" xfId="0" applyFill="1" applyBorder="1" applyAlignment="1">
      <alignment horizontal="center" vertical="center"/>
    </xf>
    <xf numFmtId="0" fontId="0" fillId="12" borderId="12" xfId="0" applyFill="1" applyBorder="1" applyAlignment="1">
      <alignment horizontal="center" vertical="center"/>
    </xf>
    <xf numFmtId="0" fontId="0" fillId="12" borderId="13" xfId="0" applyFill="1" applyBorder="1" applyAlignment="1">
      <alignment horizontal="center" vertical="center"/>
    </xf>
    <xf numFmtId="0" fontId="0" fillId="12" borderId="17" xfId="0" applyFill="1" applyBorder="1" applyAlignment="1">
      <alignment horizontal="center" vertical="center"/>
    </xf>
    <xf numFmtId="0" fontId="0" fillId="12" borderId="0" xfId="0" applyFill="1" applyBorder="1" applyAlignment="1">
      <alignment horizontal="center" vertical="center"/>
    </xf>
    <xf numFmtId="0" fontId="0" fillId="12" borderId="18" xfId="0" applyFill="1" applyBorder="1" applyAlignment="1">
      <alignment horizontal="center" vertical="center"/>
    </xf>
    <xf numFmtId="0" fontId="0" fillId="17" borderId="19" xfId="0" applyFill="1" applyBorder="1" applyAlignment="1">
      <alignment horizontal="center" vertical="center"/>
    </xf>
    <xf numFmtId="0" fontId="0" fillId="17" borderId="20" xfId="0" applyFill="1" applyBorder="1" applyAlignment="1">
      <alignment horizontal="center" vertical="center"/>
    </xf>
    <xf numFmtId="0" fontId="0" fillId="23" borderId="2" xfId="0" applyFill="1" applyBorder="1" applyAlignment="1">
      <alignment horizontal="center" vertical="center"/>
    </xf>
    <xf numFmtId="0" fontId="0" fillId="23" borderId="4" xfId="0" applyFill="1" applyBorder="1" applyAlignment="1">
      <alignment horizontal="center" vertical="center"/>
    </xf>
    <xf numFmtId="0" fontId="0" fillId="20" borderId="2" xfId="0" applyFill="1" applyBorder="1" applyAlignment="1">
      <alignment horizontal="center" vertical="center"/>
    </xf>
    <xf numFmtId="0" fontId="0" fillId="20" borderId="4" xfId="0" applyFill="1" applyBorder="1" applyAlignment="1">
      <alignment horizontal="center" vertical="center"/>
    </xf>
    <xf numFmtId="0" fontId="0" fillId="22" borderId="2" xfId="0" applyFill="1" applyBorder="1" applyAlignment="1">
      <alignment horizontal="center" vertical="center" wrapText="1"/>
    </xf>
    <xf numFmtId="0" fontId="0" fillId="22" borderId="4" xfId="0" applyFill="1" applyBorder="1" applyAlignment="1">
      <alignment horizontal="center" vertical="center"/>
    </xf>
    <xf numFmtId="0" fontId="0" fillId="17" borderId="17" xfId="0" applyFill="1" applyBorder="1" applyAlignment="1">
      <alignment horizontal="center" vertical="center"/>
    </xf>
    <xf numFmtId="0" fontId="0" fillId="17" borderId="18" xfId="0" applyFill="1" applyBorder="1" applyAlignment="1">
      <alignment horizontal="center" vertical="center"/>
    </xf>
    <xf numFmtId="0" fontId="0" fillId="5" borderId="11" xfId="0" applyFill="1" applyBorder="1" applyAlignment="1">
      <alignment horizontal="center" vertical="center"/>
    </xf>
    <xf numFmtId="0" fontId="0" fillId="5" borderId="13" xfId="0" applyFill="1" applyBorder="1" applyAlignment="1">
      <alignment horizontal="center" vertical="center"/>
    </xf>
    <xf numFmtId="0" fontId="0" fillId="15" borderId="2" xfId="0" applyFill="1" applyBorder="1" applyAlignment="1">
      <alignment horizontal="center" vertical="center" wrapText="1"/>
    </xf>
    <xf numFmtId="0" fontId="0" fillId="15" borderId="4" xfId="0" applyFill="1" applyBorder="1" applyAlignment="1">
      <alignment horizontal="center" vertical="center" wrapText="1"/>
    </xf>
    <xf numFmtId="0" fontId="0" fillId="19" borderId="26" xfId="0" applyFill="1" applyBorder="1" applyAlignment="1">
      <alignment horizontal="center" vertical="center"/>
    </xf>
    <xf numFmtId="0" fontId="0" fillId="19" borderId="27" xfId="0" applyFill="1" applyBorder="1" applyAlignment="1">
      <alignment horizontal="center" vertical="center"/>
    </xf>
    <xf numFmtId="0" fontId="0" fillId="3" borderId="26" xfId="0" applyFill="1" applyBorder="1" applyAlignment="1">
      <alignment horizontal="center" vertical="center" wrapText="1"/>
    </xf>
    <xf numFmtId="0" fontId="0" fillId="3" borderId="27" xfId="0" applyFill="1" applyBorder="1" applyAlignment="1">
      <alignment horizontal="center" vertical="center" wrapText="1"/>
    </xf>
    <xf numFmtId="0" fontId="0" fillId="17" borderId="11" xfId="0" applyFill="1" applyBorder="1" applyAlignment="1">
      <alignment horizontal="center" vertical="center"/>
    </xf>
    <xf numFmtId="0" fontId="0" fillId="17" borderId="13" xfId="0" applyFill="1" applyBorder="1" applyAlignment="1">
      <alignment horizontal="center" vertical="center"/>
    </xf>
    <xf numFmtId="0" fontId="0" fillId="13" borderId="11" xfId="0" applyFill="1" applyBorder="1" applyAlignment="1">
      <alignment horizontal="center" vertical="center"/>
    </xf>
    <xf numFmtId="0" fontId="0" fillId="13" borderId="13" xfId="0" applyFill="1" applyBorder="1" applyAlignment="1">
      <alignment horizontal="center" vertical="center"/>
    </xf>
    <xf numFmtId="0" fontId="0" fillId="13" borderId="19" xfId="0" applyFill="1" applyBorder="1" applyAlignment="1">
      <alignment horizontal="center" vertical="center"/>
    </xf>
    <xf numFmtId="0" fontId="0" fillId="13" borderId="20" xfId="0" applyFill="1" applyBorder="1" applyAlignment="1">
      <alignment horizontal="center" vertical="center"/>
    </xf>
    <xf numFmtId="0" fontId="0" fillId="21" borderId="26" xfId="0" applyFill="1" applyBorder="1" applyAlignment="1">
      <alignment horizontal="center" vertical="center"/>
    </xf>
    <xf numFmtId="0" fontId="0" fillId="21" borderId="27" xfId="0" applyFill="1" applyBorder="1" applyAlignment="1">
      <alignment horizontal="center" vertical="center"/>
    </xf>
    <xf numFmtId="0" fontId="0" fillId="11" borderId="26" xfId="0" applyFill="1" applyBorder="1" applyAlignment="1">
      <alignment horizontal="center" vertical="center" wrapText="1"/>
    </xf>
    <xf numFmtId="0" fontId="0" fillId="11" borderId="27" xfId="0" applyFill="1" applyBorder="1" applyAlignment="1">
      <alignment horizontal="center" vertical="center" wrapText="1"/>
    </xf>
    <xf numFmtId="0" fontId="0" fillId="5" borderId="17" xfId="0" applyFill="1" applyBorder="1" applyAlignment="1">
      <alignment horizontal="center" vertical="center"/>
    </xf>
    <xf numFmtId="0" fontId="0" fillId="5" borderId="18" xfId="0" applyFill="1" applyBorder="1" applyAlignment="1">
      <alignment horizontal="center" vertical="center"/>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23" borderId="3" xfId="0" applyFill="1" applyBorder="1" applyAlignment="1">
      <alignment horizontal="center" vertical="center"/>
    </xf>
    <xf numFmtId="0" fontId="0" fillId="3" borderId="30" xfId="0" applyFill="1" applyBorder="1" applyAlignment="1">
      <alignment horizontal="center" vertical="center" wrapText="1"/>
    </xf>
    <xf numFmtId="0" fontId="0" fillId="18" borderId="28" xfId="0" applyFill="1" applyBorder="1" applyAlignment="1">
      <alignment horizontal="center" vertical="center"/>
    </xf>
    <xf numFmtId="0" fontId="0" fillId="18" borderId="32" xfId="0" applyFill="1" applyBorder="1" applyAlignment="1">
      <alignment horizontal="center" vertical="center"/>
    </xf>
    <xf numFmtId="0" fontId="0" fillId="18" borderId="33" xfId="0" applyFill="1" applyBorder="1" applyAlignment="1">
      <alignment horizontal="center" vertical="center"/>
    </xf>
    <xf numFmtId="0" fontId="0" fillId="8" borderId="17" xfId="0" applyFill="1" applyBorder="1" applyAlignment="1">
      <alignment horizontal="center" vertical="center" wrapText="1"/>
    </xf>
    <xf numFmtId="0" fontId="0" fillId="2" borderId="30" xfId="0" applyFill="1" applyBorder="1" applyAlignment="1">
      <alignment horizontal="center" vertical="center"/>
    </xf>
  </cellXfs>
  <cellStyles count="2">
    <cellStyle name="Monétaire" xfId="1" builtinId="4"/>
    <cellStyle name="Normal" xfId="0" builtinId="0"/>
  </cellStyles>
  <dxfs count="0"/>
  <tableStyles count="0" defaultTableStyle="TableStyleMedium2" defaultPivotStyle="PivotStyleLight16"/>
  <colors>
    <mruColors>
      <color rgb="FF339966"/>
      <color rgb="FF38B64D"/>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6" dropStyle="combo" dx="16" fmlaLink="E2" fmlaRange="'fichier gouvernements'!$B$2:$B$7" noThreeD="1" sel="6" val="0"/>
</file>

<file path=xl/ctrlProps/ctrlProp2.xml><?xml version="1.0" encoding="utf-8"?>
<formControlPr xmlns="http://schemas.microsoft.com/office/spreadsheetml/2009/9/main" objectType="Drop" dropLines="7" dropStyle="combo" dx="16" fmlaLink="$C$2" fmlaRange="'fichier parlement'!$B$2:$B$8" noThreeD="1" sel="1" val="0"/>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jpeg"/><Relationship Id="rId3" Type="http://schemas.openxmlformats.org/officeDocument/2006/relationships/image" Target="../media/image3.png"/><Relationship Id="rId21" Type="http://schemas.openxmlformats.org/officeDocument/2006/relationships/image" Target="../media/image21.jpeg"/><Relationship Id="rId7" Type="http://schemas.openxmlformats.org/officeDocument/2006/relationships/image" Target="../media/image7.jpe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jpeg"/><Relationship Id="rId20" Type="http://schemas.openxmlformats.org/officeDocument/2006/relationships/image" Target="../media/image20.jpeg"/><Relationship Id="rId1" Type="http://schemas.openxmlformats.org/officeDocument/2006/relationships/image" Target="../media/image1.jpe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jpeg"/><Relationship Id="rId10" Type="http://schemas.openxmlformats.org/officeDocument/2006/relationships/image" Target="../media/image10.png"/><Relationship Id="rId19" Type="http://schemas.openxmlformats.org/officeDocument/2006/relationships/image" Target="../media/image19.jpe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gif"/></Relationships>
</file>

<file path=xl/drawings/drawing1.xml><?xml version="1.0" encoding="utf-8"?>
<xdr:wsDr xmlns:xdr="http://schemas.openxmlformats.org/drawingml/2006/spreadsheetDrawing" xmlns:a="http://schemas.openxmlformats.org/drawingml/2006/main">
  <xdr:twoCellAnchor editAs="oneCell">
    <xdr:from>
      <xdr:col>0</xdr:col>
      <xdr:colOff>295275</xdr:colOff>
      <xdr:row>7</xdr:row>
      <xdr:rowOff>180975</xdr:rowOff>
    </xdr:from>
    <xdr:to>
      <xdr:col>0</xdr:col>
      <xdr:colOff>695568</xdr:colOff>
      <xdr:row>10</xdr:row>
      <xdr:rowOff>57150</xdr:rowOff>
    </xdr:to>
    <xdr:pic>
      <xdr:nvPicPr>
        <xdr:cNvPr id="3" name="Image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2222"/>
        <a:stretch/>
      </xdr:blipFill>
      <xdr:spPr>
        <a:xfrm>
          <a:off x="295275" y="1514475"/>
          <a:ext cx="400293" cy="447675"/>
        </a:xfrm>
        <a:prstGeom prst="rect">
          <a:avLst/>
        </a:prstGeom>
      </xdr:spPr>
    </xdr:pic>
    <xdr:clientData/>
  </xdr:twoCellAnchor>
  <xdr:twoCellAnchor editAs="oneCell">
    <xdr:from>
      <xdr:col>0</xdr:col>
      <xdr:colOff>85725</xdr:colOff>
      <xdr:row>11</xdr:row>
      <xdr:rowOff>0</xdr:rowOff>
    </xdr:from>
    <xdr:to>
      <xdr:col>1</xdr:col>
      <xdr:colOff>31510</xdr:colOff>
      <xdr:row>12</xdr:row>
      <xdr:rowOff>28574</xdr:rowOff>
    </xdr:to>
    <xdr:pic>
      <xdr:nvPicPr>
        <xdr:cNvPr id="5" name="Image 4"/>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6667"/>
        <a:stretch/>
      </xdr:blipFill>
      <xdr:spPr>
        <a:xfrm>
          <a:off x="85725" y="2095500"/>
          <a:ext cx="783985" cy="219074"/>
        </a:xfrm>
        <a:prstGeom prst="rect">
          <a:avLst/>
        </a:prstGeom>
      </xdr:spPr>
    </xdr:pic>
    <xdr:clientData/>
  </xdr:twoCellAnchor>
  <xdr:twoCellAnchor editAs="oneCell">
    <xdr:from>
      <xdr:col>0</xdr:col>
      <xdr:colOff>180975</xdr:colOff>
      <xdr:row>14</xdr:row>
      <xdr:rowOff>9525</xdr:rowOff>
    </xdr:from>
    <xdr:to>
      <xdr:col>0</xdr:col>
      <xdr:colOff>790574</xdr:colOff>
      <xdr:row>16</xdr:row>
      <xdr:rowOff>2293</xdr:rowOff>
    </xdr:to>
    <xdr:pic>
      <xdr:nvPicPr>
        <xdr:cNvPr id="7" name="Image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975" y="2676525"/>
          <a:ext cx="609599" cy="373768"/>
        </a:xfrm>
        <a:prstGeom prst="rect">
          <a:avLst/>
        </a:prstGeom>
      </xdr:spPr>
    </xdr:pic>
    <xdr:clientData/>
  </xdr:twoCellAnchor>
  <xdr:twoCellAnchor editAs="oneCell">
    <xdr:from>
      <xdr:col>0</xdr:col>
      <xdr:colOff>114300</xdr:colOff>
      <xdr:row>17</xdr:row>
      <xdr:rowOff>47625</xdr:rowOff>
    </xdr:from>
    <xdr:to>
      <xdr:col>1</xdr:col>
      <xdr:colOff>40217</xdr:colOff>
      <xdr:row>18</xdr:row>
      <xdr:rowOff>129967</xdr:rowOff>
    </xdr:to>
    <xdr:pic>
      <xdr:nvPicPr>
        <xdr:cNvPr id="9" name="Image 8"/>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r="18321" b="12621"/>
        <a:stretch/>
      </xdr:blipFill>
      <xdr:spPr>
        <a:xfrm>
          <a:off x="114300" y="3333750"/>
          <a:ext cx="764117" cy="320467"/>
        </a:xfrm>
        <a:prstGeom prst="rect">
          <a:avLst/>
        </a:prstGeom>
      </xdr:spPr>
    </xdr:pic>
    <xdr:clientData/>
  </xdr:twoCellAnchor>
  <xdr:twoCellAnchor editAs="oneCell">
    <xdr:from>
      <xdr:col>0</xdr:col>
      <xdr:colOff>142875</xdr:colOff>
      <xdr:row>20</xdr:row>
      <xdr:rowOff>104775</xdr:rowOff>
    </xdr:from>
    <xdr:to>
      <xdr:col>1</xdr:col>
      <xdr:colOff>13578</xdr:colOff>
      <xdr:row>21</xdr:row>
      <xdr:rowOff>180975</xdr:rowOff>
    </xdr:to>
    <xdr:pic>
      <xdr:nvPicPr>
        <xdr:cNvPr id="11" name="Image 10"/>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3896" r="4329"/>
        <a:stretch/>
      </xdr:blipFill>
      <xdr:spPr>
        <a:xfrm>
          <a:off x="142875" y="4067175"/>
          <a:ext cx="708903" cy="314325"/>
        </a:xfrm>
        <a:prstGeom prst="rect">
          <a:avLst/>
        </a:prstGeom>
      </xdr:spPr>
    </xdr:pic>
    <xdr:clientData/>
  </xdr:twoCellAnchor>
  <xdr:twoCellAnchor editAs="oneCell">
    <xdr:from>
      <xdr:col>0</xdr:col>
      <xdr:colOff>200025</xdr:colOff>
      <xdr:row>23</xdr:row>
      <xdr:rowOff>0</xdr:rowOff>
    </xdr:from>
    <xdr:to>
      <xdr:col>0</xdr:col>
      <xdr:colOff>714375</xdr:colOff>
      <xdr:row>25</xdr:row>
      <xdr:rowOff>85725</xdr:rowOff>
    </xdr:to>
    <xdr:pic>
      <xdr:nvPicPr>
        <xdr:cNvPr id="13" name="Image 12"/>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00025" y="4638675"/>
          <a:ext cx="514350" cy="514350"/>
        </a:xfrm>
        <a:prstGeom prst="rect">
          <a:avLst/>
        </a:prstGeom>
      </xdr:spPr>
    </xdr:pic>
    <xdr:clientData/>
  </xdr:twoCellAnchor>
  <xdr:twoCellAnchor editAs="oneCell">
    <xdr:from>
      <xdr:col>0</xdr:col>
      <xdr:colOff>85725</xdr:colOff>
      <xdr:row>26</xdr:row>
      <xdr:rowOff>114300</xdr:rowOff>
    </xdr:from>
    <xdr:to>
      <xdr:col>1</xdr:col>
      <xdr:colOff>57150</xdr:colOff>
      <xdr:row>28</xdr:row>
      <xdr:rowOff>57150</xdr:rowOff>
    </xdr:to>
    <xdr:pic>
      <xdr:nvPicPr>
        <xdr:cNvPr id="15" name="Image 14"/>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b="50000"/>
        <a:stretch/>
      </xdr:blipFill>
      <xdr:spPr>
        <a:xfrm>
          <a:off x="85725" y="5381625"/>
          <a:ext cx="809625" cy="381000"/>
        </a:xfrm>
        <a:prstGeom prst="rect">
          <a:avLst/>
        </a:prstGeom>
      </xdr:spPr>
    </xdr:pic>
    <xdr:clientData/>
  </xdr:twoCellAnchor>
  <xdr:twoCellAnchor editAs="oneCell">
    <xdr:from>
      <xdr:col>5</xdr:col>
      <xdr:colOff>85725</xdr:colOff>
      <xdr:row>8</xdr:row>
      <xdr:rowOff>47625</xdr:rowOff>
    </xdr:from>
    <xdr:to>
      <xdr:col>5</xdr:col>
      <xdr:colOff>828675</xdr:colOff>
      <xdr:row>10</xdr:row>
      <xdr:rowOff>14644</xdr:rowOff>
    </xdr:to>
    <xdr:pic>
      <xdr:nvPicPr>
        <xdr:cNvPr id="17" name="Image 16"/>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43272" t="13675"/>
        <a:stretch/>
      </xdr:blipFill>
      <xdr:spPr>
        <a:xfrm>
          <a:off x="3638550" y="1571625"/>
          <a:ext cx="742950" cy="348019"/>
        </a:xfrm>
        <a:prstGeom prst="rect">
          <a:avLst/>
        </a:prstGeom>
      </xdr:spPr>
    </xdr:pic>
    <xdr:clientData/>
  </xdr:twoCellAnchor>
  <xdr:twoCellAnchor editAs="oneCell">
    <xdr:from>
      <xdr:col>5</xdr:col>
      <xdr:colOff>114300</xdr:colOff>
      <xdr:row>11</xdr:row>
      <xdr:rowOff>47625</xdr:rowOff>
    </xdr:from>
    <xdr:to>
      <xdr:col>6</xdr:col>
      <xdr:colOff>251884</xdr:colOff>
      <xdr:row>13</xdr:row>
      <xdr:rowOff>51099</xdr:rowOff>
    </xdr:to>
    <xdr:pic>
      <xdr:nvPicPr>
        <xdr:cNvPr id="19" name="Image 18"/>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667125" y="2143125"/>
          <a:ext cx="975784" cy="384474"/>
        </a:xfrm>
        <a:prstGeom prst="rect">
          <a:avLst/>
        </a:prstGeom>
      </xdr:spPr>
    </xdr:pic>
    <xdr:clientData/>
  </xdr:twoCellAnchor>
  <xdr:twoCellAnchor editAs="oneCell">
    <xdr:from>
      <xdr:col>5</xdr:col>
      <xdr:colOff>123825</xdr:colOff>
      <xdr:row>14</xdr:row>
      <xdr:rowOff>76200</xdr:rowOff>
    </xdr:from>
    <xdr:to>
      <xdr:col>6</xdr:col>
      <xdr:colOff>246197</xdr:colOff>
      <xdr:row>15</xdr:row>
      <xdr:rowOff>129117</xdr:rowOff>
    </xdr:to>
    <xdr:pic>
      <xdr:nvPicPr>
        <xdr:cNvPr id="22" name="Image 21"/>
        <xdr:cNvPicPr>
          <a:picLocks noChangeAspect="1"/>
        </xdr:cNvPicPr>
      </xdr:nvPicPr>
      <xdr:blipFill rotWithShape="1">
        <a:blip xmlns:r="http://schemas.openxmlformats.org/officeDocument/2006/relationships" r:embed="rId10" cstate="print">
          <a:extLst>
            <a:ext uri="{28A0092B-C50C-407E-A947-70E740481C1C}">
              <a14:useLocalDpi xmlns:a14="http://schemas.microsoft.com/office/drawing/2010/main" val="0"/>
            </a:ext>
          </a:extLst>
        </a:blip>
        <a:srcRect b="17695"/>
        <a:stretch/>
      </xdr:blipFill>
      <xdr:spPr>
        <a:xfrm>
          <a:off x="3676650" y="2743200"/>
          <a:ext cx="960572" cy="243417"/>
        </a:xfrm>
        <a:prstGeom prst="rect">
          <a:avLst/>
        </a:prstGeom>
      </xdr:spPr>
    </xdr:pic>
    <xdr:clientData/>
  </xdr:twoCellAnchor>
  <xdr:twoCellAnchor editAs="oneCell">
    <xdr:from>
      <xdr:col>5</xdr:col>
      <xdr:colOff>285750</xdr:colOff>
      <xdr:row>16</xdr:row>
      <xdr:rowOff>238124</xdr:rowOff>
    </xdr:from>
    <xdr:to>
      <xdr:col>6</xdr:col>
      <xdr:colOff>95250</xdr:colOff>
      <xdr:row>19</xdr:row>
      <xdr:rowOff>133668</xdr:rowOff>
    </xdr:to>
    <xdr:pic>
      <xdr:nvPicPr>
        <xdr:cNvPr id="24" name="Image 23"/>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3838575" y="3286124"/>
          <a:ext cx="647700" cy="609919"/>
        </a:xfrm>
        <a:prstGeom prst="rect">
          <a:avLst/>
        </a:prstGeom>
      </xdr:spPr>
    </xdr:pic>
    <xdr:clientData/>
  </xdr:twoCellAnchor>
  <xdr:twoCellAnchor editAs="oneCell">
    <xdr:from>
      <xdr:col>5</xdr:col>
      <xdr:colOff>95250</xdr:colOff>
      <xdr:row>20</xdr:row>
      <xdr:rowOff>47625</xdr:rowOff>
    </xdr:from>
    <xdr:to>
      <xdr:col>6</xdr:col>
      <xdr:colOff>205841</xdr:colOff>
      <xdr:row>21</xdr:row>
      <xdr:rowOff>222250</xdr:rowOff>
    </xdr:to>
    <xdr:pic>
      <xdr:nvPicPr>
        <xdr:cNvPr id="27" name="Image 26"/>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648075" y="4010025"/>
          <a:ext cx="948791" cy="412750"/>
        </a:xfrm>
        <a:prstGeom prst="rect">
          <a:avLst/>
        </a:prstGeom>
      </xdr:spPr>
    </xdr:pic>
    <xdr:clientData/>
  </xdr:twoCellAnchor>
  <xdr:twoCellAnchor editAs="oneCell">
    <xdr:from>
      <xdr:col>5</xdr:col>
      <xdr:colOff>114300</xdr:colOff>
      <xdr:row>23</xdr:row>
      <xdr:rowOff>0</xdr:rowOff>
    </xdr:from>
    <xdr:to>
      <xdr:col>6</xdr:col>
      <xdr:colOff>262467</xdr:colOff>
      <xdr:row>24</xdr:row>
      <xdr:rowOff>198279</xdr:rowOff>
    </xdr:to>
    <xdr:pic>
      <xdr:nvPicPr>
        <xdr:cNvPr id="29" name="Image 28"/>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667125" y="4638675"/>
          <a:ext cx="986367" cy="388779"/>
        </a:xfrm>
        <a:prstGeom prst="rect">
          <a:avLst/>
        </a:prstGeom>
      </xdr:spPr>
    </xdr:pic>
    <xdr:clientData/>
  </xdr:twoCellAnchor>
  <xdr:twoCellAnchor editAs="oneCell">
    <xdr:from>
      <xdr:col>5</xdr:col>
      <xdr:colOff>238125</xdr:colOff>
      <xdr:row>25</xdr:row>
      <xdr:rowOff>66675</xdr:rowOff>
    </xdr:from>
    <xdr:to>
      <xdr:col>6</xdr:col>
      <xdr:colOff>121709</xdr:colOff>
      <xdr:row>28</xdr:row>
      <xdr:rowOff>112184</xdr:rowOff>
    </xdr:to>
    <xdr:pic>
      <xdr:nvPicPr>
        <xdr:cNvPr id="31" name="Image 30"/>
        <xdr:cNvPicPr>
          <a:picLocks noChangeAspect="1"/>
        </xdr:cNvPicPr>
      </xdr:nvPicPr>
      <xdr:blipFill rotWithShape="1">
        <a:blip xmlns:r="http://schemas.openxmlformats.org/officeDocument/2006/relationships" r:embed="rId14" cstate="print">
          <a:extLst>
            <a:ext uri="{28A0092B-C50C-407E-A947-70E740481C1C}">
              <a14:useLocalDpi xmlns:a14="http://schemas.microsoft.com/office/drawing/2010/main" val="0"/>
            </a:ext>
          </a:extLst>
        </a:blip>
        <a:srcRect b="29889"/>
        <a:stretch/>
      </xdr:blipFill>
      <xdr:spPr>
        <a:xfrm>
          <a:off x="3790950" y="5133975"/>
          <a:ext cx="721784" cy="683684"/>
        </a:xfrm>
        <a:prstGeom prst="rect">
          <a:avLst/>
        </a:prstGeom>
      </xdr:spPr>
    </xdr:pic>
    <xdr:clientData/>
  </xdr:twoCellAnchor>
  <xdr:twoCellAnchor editAs="oneCell">
    <xdr:from>
      <xdr:col>10</xdr:col>
      <xdr:colOff>142875</xdr:colOff>
      <xdr:row>8</xdr:row>
      <xdr:rowOff>47625</xdr:rowOff>
    </xdr:from>
    <xdr:to>
      <xdr:col>11</xdr:col>
      <xdr:colOff>137052</xdr:colOff>
      <xdr:row>9</xdr:row>
      <xdr:rowOff>104774</xdr:rowOff>
    </xdr:to>
    <xdr:pic>
      <xdr:nvPicPr>
        <xdr:cNvPr id="33" name="Image 32"/>
        <xdr:cNvPicPr>
          <a:picLocks noChangeAspect="1"/>
        </xdr:cNvPicPr>
      </xdr:nvPicPr>
      <xdr:blipFill rotWithShape="1">
        <a:blip xmlns:r="http://schemas.openxmlformats.org/officeDocument/2006/relationships" r:embed="rId15" cstate="print">
          <a:extLst>
            <a:ext uri="{28A0092B-C50C-407E-A947-70E740481C1C}">
              <a14:useLocalDpi xmlns:a14="http://schemas.microsoft.com/office/drawing/2010/main" val="0"/>
            </a:ext>
          </a:extLst>
        </a:blip>
        <a:srcRect b="29870"/>
        <a:stretch/>
      </xdr:blipFill>
      <xdr:spPr>
        <a:xfrm>
          <a:off x="7846219" y="1571625"/>
          <a:ext cx="827614" cy="247649"/>
        </a:xfrm>
        <a:prstGeom prst="rect">
          <a:avLst/>
        </a:prstGeom>
      </xdr:spPr>
    </xdr:pic>
    <xdr:clientData/>
  </xdr:twoCellAnchor>
  <xdr:twoCellAnchor editAs="oneCell">
    <xdr:from>
      <xdr:col>10</xdr:col>
      <xdr:colOff>166687</xdr:colOff>
      <xdr:row>11</xdr:row>
      <xdr:rowOff>59532</xdr:rowOff>
    </xdr:from>
    <xdr:to>
      <xdr:col>11</xdr:col>
      <xdr:colOff>106893</xdr:colOff>
      <xdr:row>13</xdr:row>
      <xdr:rowOff>14953</xdr:rowOff>
    </xdr:to>
    <xdr:pic>
      <xdr:nvPicPr>
        <xdr:cNvPr id="35" name="Image 34"/>
        <xdr:cNvPicPr>
          <a:picLocks noChangeAspect="1"/>
        </xdr:cNvPicPr>
      </xdr:nvPicPr>
      <xdr:blipFill rotWithShape="1">
        <a:blip xmlns:r="http://schemas.openxmlformats.org/officeDocument/2006/relationships" r:embed="rId16" cstate="print">
          <a:extLst>
            <a:ext uri="{28A0092B-C50C-407E-A947-70E740481C1C}">
              <a14:useLocalDpi xmlns:a14="http://schemas.microsoft.com/office/drawing/2010/main" val="0"/>
            </a:ext>
          </a:extLst>
        </a:blip>
        <a:srcRect l="6056" t="28333" r="13820" b="9167"/>
        <a:stretch/>
      </xdr:blipFill>
      <xdr:spPr>
        <a:xfrm>
          <a:off x="7870031" y="2155032"/>
          <a:ext cx="773643" cy="336421"/>
        </a:xfrm>
        <a:prstGeom prst="rect">
          <a:avLst/>
        </a:prstGeom>
      </xdr:spPr>
    </xdr:pic>
    <xdr:clientData/>
  </xdr:twoCellAnchor>
  <xdr:twoCellAnchor editAs="oneCell">
    <xdr:from>
      <xdr:col>10</xdr:col>
      <xdr:colOff>142875</xdr:colOff>
      <xdr:row>14</xdr:row>
      <xdr:rowOff>35718</xdr:rowOff>
    </xdr:from>
    <xdr:to>
      <xdr:col>11</xdr:col>
      <xdr:colOff>149204</xdr:colOff>
      <xdr:row>15</xdr:row>
      <xdr:rowOff>178593</xdr:rowOff>
    </xdr:to>
    <xdr:pic>
      <xdr:nvPicPr>
        <xdr:cNvPr id="37" name="Image 36"/>
        <xdr:cNvPicPr>
          <a:picLocks noChangeAspect="1"/>
        </xdr:cNvPicPr>
      </xdr:nvPicPr>
      <xdr:blipFill rotWithShape="1">
        <a:blip xmlns:r="http://schemas.openxmlformats.org/officeDocument/2006/relationships" r:embed="rId17" cstate="print">
          <a:extLst>
            <a:ext uri="{28A0092B-C50C-407E-A947-70E740481C1C}">
              <a14:useLocalDpi xmlns:a14="http://schemas.microsoft.com/office/drawing/2010/main" val="0"/>
            </a:ext>
          </a:extLst>
        </a:blip>
        <a:srcRect t="14407" b="18644"/>
        <a:stretch/>
      </xdr:blipFill>
      <xdr:spPr>
        <a:xfrm>
          <a:off x="7846219" y="2702718"/>
          <a:ext cx="839766" cy="333375"/>
        </a:xfrm>
        <a:prstGeom prst="rect">
          <a:avLst/>
        </a:prstGeom>
      </xdr:spPr>
    </xdr:pic>
    <xdr:clientData/>
  </xdr:twoCellAnchor>
  <xdr:twoCellAnchor editAs="oneCell">
    <xdr:from>
      <xdr:col>10</xdr:col>
      <xdr:colOff>250031</xdr:colOff>
      <xdr:row>16</xdr:row>
      <xdr:rowOff>190500</xdr:rowOff>
    </xdr:from>
    <xdr:to>
      <xdr:col>10</xdr:col>
      <xdr:colOff>749804</xdr:colOff>
      <xdr:row>19</xdr:row>
      <xdr:rowOff>66676</xdr:rowOff>
    </xdr:to>
    <xdr:pic>
      <xdr:nvPicPr>
        <xdr:cNvPr id="39" name="Image 38"/>
        <xdr:cNvPicPr>
          <a:picLocks noChangeAspect="1"/>
        </xdr:cNvPicPr>
      </xdr:nvPicPr>
      <xdr:blipFill rotWithShape="1">
        <a:blip xmlns:r="http://schemas.openxmlformats.org/officeDocument/2006/relationships" r:embed="rId18" cstate="print">
          <a:extLst>
            <a:ext uri="{28A0092B-C50C-407E-A947-70E740481C1C}">
              <a14:useLocalDpi xmlns:a14="http://schemas.microsoft.com/office/drawing/2010/main" val="0"/>
            </a:ext>
          </a:extLst>
        </a:blip>
        <a:srcRect l="3859" t="11000" r="69824"/>
        <a:stretch/>
      </xdr:blipFill>
      <xdr:spPr>
        <a:xfrm>
          <a:off x="7953375" y="3238500"/>
          <a:ext cx="499773" cy="590551"/>
        </a:xfrm>
        <a:prstGeom prst="rect">
          <a:avLst/>
        </a:prstGeom>
      </xdr:spPr>
    </xdr:pic>
    <xdr:clientData/>
  </xdr:twoCellAnchor>
  <xdr:twoCellAnchor editAs="oneCell">
    <xdr:from>
      <xdr:col>10</xdr:col>
      <xdr:colOff>166687</xdr:colOff>
      <xdr:row>21</xdr:row>
      <xdr:rowOff>0</xdr:rowOff>
    </xdr:from>
    <xdr:to>
      <xdr:col>11</xdr:col>
      <xdr:colOff>142189</xdr:colOff>
      <xdr:row>22</xdr:row>
      <xdr:rowOff>142874</xdr:rowOff>
    </xdr:to>
    <xdr:pic>
      <xdr:nvPicPr>
        <xdr:cNvPr id="41" name="Image 40"/>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7870031" y="4202906"/>
          <a:ext cx="808939" cy="380999"/>
        </a:xfrm>
        <a:prstGeom prst="rect">
          <a:avLst/>
        </a:prstGeom>
      </xdr:spPr>
    </xdr:pic>
    <xdr:clientData/>
  </xdr:twoCellAnchor>
  <xdr:twoCellAnchor editAs="oneCell">
    <xdr:from>
      <xdr:col>0</xdr:col>
      <xdr:colOff>59531</xdr:colOff>
      <xdr:row>29</xdr:row>
      <xdr:rowOff>11907</xdr:rowOff>
    </xdr:from>
    <xdr:to>
      <xdr:col>1</xdr:col>
      <xdr:colOff>10505</xdr:colOff>
      <xdr:row>31</xdr:row>
      <xdr:rowOff>202407</xdr:rowOff>
    </xdr:to>
    <xdr:pic>
      <xdr:nvPicPr>
        <xdr:cNvPr id="2" name="Image 1"/>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59531" y="5965032"/>
          <a:ext cx="784412" cy="666750"/>
        </a:xfrm>
        <a:prstGeom prst="rect">
          <a:avLst/>
        </a:prstGeom>
      </xdr:spPr>
    </xdr:pic>
    <xdr:clientData/>
  </xdr:twoCellAnchor>
  <xdr:twoCellAnchor editAs="oneCell">
    <xdr:from>
      <xdr:col>0</xdr:col>
      <xdr:colOff>214312</xdr:colOff>
      <xdr:row>32</xdr:row>
      <xdr:rowOff>119062</xdr:rowOff>
    </xdr:from>
    <xdr:to>
      <xdr:col>0</xdr:col>
      <xdr:colOff>795338</xdr:colOff>
      <xdr:row>34</xdr:row>
      <xdr:rowOff>223838</xdr:rowOff>
    </xdr:to>
    <xdr:pic>
      <xdr:nvPicPr>
        <xdr:cNvPr id="4" name="Image 3"/>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214312" y="6786562"/>
          <a:ext cx="581026" cy="5810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0</xdr:row>
          <xdr:rowOff>190500</xdr:rowOff>
        </xdr:from>
        <xdr:to>
          <xdr:col>8</xdr:col>
          <xdr:colOff>342900</xdr:colOff>
          <xdr:row>2</xdr:row>
          <xdr:rowOff>190500</xdr:rowOff>
        </xdr:to>
        <xdr:sp macro="" textlink="">
          <xdr:nvSpPr>
            <xdr:cNvPr id="5125" name="Drop Down 5" hidden="1">
              <a:extLst>
                <a:ext uri="{63B3BB69-23CF-44E3-9099-C40C66FF867C}">
                  <a14:compatExt spid="_x0000_s51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9525</xdr:colOff>
          <xdr:row>0</xdr:row>
          <xdr:rowOff>180975</xdr:rowOff>
        </xdr:from>
        <xdr:to>
          <xdr:col>6</xdr:col>
          <xdr:colOff>495300</xdr:colOff>
          <xdr:row>3</xdr:row>
          <xdr:rowOff>9525</xdr:rowOff>
        </xdr:to>
        <xdr:sp macro="" textlink="">
          <xdr:nvSpPr>
            <xdr:cNvPr id="1028" name="Drop Down 4"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O38"/>
  <sheetViews>
    <sheetView view="pageBreakPreview" zoomScale="80" zoomScaleNormal="100" zoomScaleSheetLayoutView="80" workbookViewId="0">
      <selection activeCell="M31" sqref="M31"/>
    </sheetView>
  </sheetViews>
  <sheetFormatPr baseColWidth="10" defaultRowHeight="15.75" x14ac:dyDescent="0.25"/>
  <cols>
    <col min="2" max="2" width="2.625" customWidth="1"/>
  </cols>
  <sheetData>
    <row r="1" spans="1:15" ht="15.6" customHeight="1" thickTop="1" x14ac:dyDescent="0.25">
      <c r="A1" s="86"/>
      <c r="B1" s="87"/>
      <c r="C1" s="87"/>
      <c r="D1" s="87"/>
      <c r="E1" s="88"/>
      <c r="F1" s="86"/>
      <c r="G1" s="87"/>
      <c r="H1" s="87"/>
      <c r="I1" s="87"/>
      <c r="J1" s="88"/>
      <c r="K1" s="86"/>
      <c r="L1" s="87"/>
      <c r="M1" s="87"/>
      <c r="N1" s="87"/>
      <c r="O1" s="88"/>
    </row>
    <row r="2" spans="1:15" ht="15.6" customHeight="1" x14ac:dyDescent="0.25">
      <c r="A2" s="185" t="s">
        <v>191</v>
      </c>
      <c r="B2" s="186"/>
      <c r="C2" s="186"/>
      <c r="D2" s="186"/>
      <c r="E2" s="187"/>
      <c r="F2" s="185" t="s">
        <v>191</v>
      </c>
      <c r="G2" s="186"/>
      <c r="H2" s="186"/>
      <c r="I2" s="186"/>
      <c r="J2" s="187"/>
      <c r="K2" s="185" t="s">
        <v>191</v>
      </c>
      <c r="L2" s="186"/>
      <c r="M2" s="186"/>
      <c r="N2" s="186"/>
      <c r="O2" s="187"/>
    </row>
    <row r="3" spans="1:15" ht="15.6" customHeight="1" x14ac:dyDescent="0.25">
      <c r="A3" s="185"/>
      <c r="B3" s="186"/>
      <c r="C3" s="186"/>
      <c r="D3" s="186"/>
      <c r="E3" s="187"/>
      <c r="F3" s="185"/>
      <c r="G3" s="186"/>
      <c r="H3" s="186"/>
      <c r="I3" s="186"/>
      <c r="J3" s="187"/>
      <c r="K3" s="185"/>
      <c r="L3" s="186"/>
      <c r="M3" s="186"/>
      <c r="N3" s="186"/>
      <c r="O3" s="187"/>
    </row>
    <row r="4" spans="1:15" ht="15.6" customHeight="1" x14ac:dyDescent="0.25">
      <c r="A4" s="89"/>
      <c r="B4" s="90"/>
      <c r="C4" s="90"/>
      <c r="D4" s="90"/>
      <c r="E4" s="91"/>
      <c r="F4" s="89"/>
      <c r="G4" s="90"/>
      <c r="H4" s="90"/>
      <c r="I4" s="90"/>
      <c r="J4" s="91"/>
      <c r="K4" s="89"/>
      <c r="L4" s="90"/>
      <c r="M4" s="90"/>
      <c r="N4" s="90"/>
      <c r="O4" s="91"/>
    </row>
    <row r="5" spans="1:15" ht="15.6" customHeight="1" x14ac:dyDescent="0.25">
      <c r="A5" s="92"/>
      <c r="B5" s="55"/>
      <c r="C5" s="55"/>
      <c r="D5" s="55"/>
      <c r="E5" s="93"/>
      <c r="F5" s="92"/>
      <c r="G5" s="55"/>
      <c r="H5" s="55"/>
      <c r="I5" s="55"/>
      <c r="J5" s="93"/>
      <c r="K5" s="92"/>
      <c r="L5" s="55"/>
      <c r="M5" s="55"/>
      <c r="N5" s="55"/>
      <c r="O5" s="93"/>
    </row>
    <row r="6" spans="1:15" ht="15.6" customHeight="1" x14ac:dyDescent="0.25">
      <c r="A6" s="188" t="s">
        <v>192</v>
      </c>
      <c r="B6" s="189"/>
      <c r="C6" s="189"/>
      <c r="D6" s="189"/>
      <c r="E6" s="190"/>
      <c r="F6" s="188" t="s">
        <v>235</v>
      </c>
      <c r="G6" s="189"/>
      <c r="H6" s="189"/>
      <c r="I6" s="189"/>
      <c r="J6" s="190"/>
      <c r="K6" s="188" t="s">
        <v>236</v>
      </c>
      <c r="L6" s="189"/>
      <c r="M6" s="189"/>
      <c r="N6" s="189"/>
      <c r="O6" s="190"/>
    </row>
    <row r="7" spans="1:15" ht="15.6" customHeight="1" x14ac:dyDescent="0.25">
      <c r="A7" s="188"/>
      <c r="B7" s="189"/>
      <c r="C7" s="189"/>
      <c r="D7" s="189"/>
      <c r="E7" s="190"/>
      <c r="F7" s="188"/>
      <c r="G7" s="189"/>
      <c r="H7" s="189"/>
      <c r="I7" s="189"/>
      <c r="J7" s="190"/>
      <c r="K7" s="188"/>
      <c r="L7" s="189"/>
      <c r="M7" s="189"/>
      <c r="N7" s="189"/>
      <c r="O7" s="190"/>
    </row>
    <row r="8" spans="1:15" ht="15.6" customHeight="1" x14ac:dyDescent="0.25">
      <c r="A8" s="92"/>
      <c r="B8" s="55"/>
      <c r="C8" s="55"/>
      <c r="D8" s="55"/>
      <c r="E8" s="93"/>
      <c r="F8" s="92"/>
      <c r="G8" s="55"/>
      <c r="H8" s="55"/>
      <c r="I8" s="55"/>
      <c r="J8" s="93"/>
      <c r="K8" s="92"/>
      <c r="L8" s="55"/>
      <c r="M8" s="55"/>
      <c r="N8" s="55"/>
      <c r="O8" s="93"/>
    </row>
    <row r="9" spans="1:15" ht="15.6" customHeight="1" x14ac:dyDescent="0.25">
      <c r="A9" s="92"/>
      <c r="B9" s="55"/>
      <c r="C9" s="177" t="s">
        <v>193</v>
      </c>
      <c r="D9" s="177"/>
      <c r="E9" s="178"/>
      <c r="F9" s="99"/>
      <c r="G9" s="175" t="s">
        <v>204</v>
      </c>
      <c r="H9" s="175"/>
      <c r="I9" s="175"/>
      <c r="J9" s="172"/>
      <c r="K9" s="92"/>
      <c r="L9" s="173" t="s">
        <v>198</v>
      </c>
      <c r="M9" s="173"/>
      <c r="N9" s="173"/>
      <c r="O9" s="174"/>
    </row>
    <row r="10" spans="1:15" ht="15.6" customHeight="1" x14ac:dyDescent="0.25">
      <c r="A10" s="92"/>
      <c r="B10" s="55"/>
      <c r="C10" s="177"/>
      <c r="D10" s="177"/>
      <c r="E10" s="178"/>
      <c r="F10" s="99"/>
      <c r="G10" s="175" t="s">
        <v>205</v>
      </c>
      <c r="H10" s="175"/>
      <c r="I10" s="175"/>
      <c r="J10" s="172"/>
      <c r="K10" s="92"/>
      <c r="L10" s="175" t="s">
        <v>199</v>
      </c>
      <c r="M10" s="175"/>
      <c r="N10" s="175"/>
      <c r="O10" s="172"/>
    </row>
    <row r="11" spans="1:15" ht="15.6" customHeight="1" x14ac:dyDescent="0.25">
      <c r="A11" s="92"/>
      <c r="B11" s="55"/>
      <c r="C11" s="70"/>
      <c r="D11" s="70"/>
      <c r="E11" s="98"/>
      <c r="F11" s="92"/>
      <c r="G11" s="70"/>
      <c r="H11" s="70"/>
      <c r="I11" s="70"/>
      <c r="J11" s="93"/>
      <c r="K11" s="92"/>
      <c r="L11" s="54"/>
      <c r="M11" s="55"/>
      <c r="N11" s="55"/>
      <c r="O11" s="93"/>
    </row>
    <row r="12" spans="1:15" ht="15.6" customHeight="1" x14ac:dyDescent="0.25">
      <c r="A12" s="92"/>
      <c r="B12" s="55"/>
      <c r="C12" s="177" t="s">
        <v>194</v>
      </c>
      <c r="D12" s="177"/>
      <c r="E12" s="93"/>
      <c r="F12" s="99"/>
      <c r="G12" s="175" t="s">
        <v>194</v>
      </c>
      <c r="H12" s="175"/>
      <c r="I12" s="175"/>
      <c r="J12" s="172"/>
      <c r="K12" s="92"/>
      <c r="L12" s="176" t="s">
        <v>200</v>
      </c>
      <c r="M12" s="176"/>
      <c r="N12" s="176"/>
      <c r="O12" s="170"/>
    </row>
    <row r="13" spans="1:15" ht="15.6" customHeight="1" x14ac:dyDescent="0.3">
      <c r="A13" s="92"/>
      <c r="B13" s="55"/>
      <c r="C13" s="177"/>
      <c r="D13" s="177"/>
      <c r="E13" s="93"/>
      <c r="F13" s="100"/>
      <c r="G13" s="175" t="s">
        <v>206</v>
      </c>
      <c r="H13" s="175"/>
      <c r="I13" s="175"/>
      <c r="J13" s="172"/>
      <c r="K13" s="92"/>
      <c r="L13" s="171" t="s">
        <v>201</v>
      </c>
      <c r="M13" s="171"/>
      <c r="N13" s="171"/>
      <c r="O13" s="172"/>
    </row>
    <row r="14" spans="1:15" ht="15.6" customHeight="1" x14ac:dyDescent="0.25">
      <c r="A14" s="92"/>
      <c r="B14" s="55"/>
      <c r="C14" s="72"/>
      <c r="D14" s="72"/>
      <c r="E14" s="94"/>
      <c r="F14" s="99"/>
      <c r="G14" s="70"/>
      <c r="H14" s="70"/>
      <c r="I14" s="70"/>
      <c r="J14" s="94"/>
      <c r="K14" s="92"/>
      <c r="L14" s="54"/>
      <c r="M14" s="55"/>
      <c r="N14" s="55"/>
      <c r="O14" s="93"/>
    </row>
    <row r="15" spans="1:15" ht="15.6" customHeight="1" x14ac:dyDescent="0.25">
      <c r="A15" s="92"/>
      <c r="B15" s="55"/>
      <c r="C15" s="182" t="s">
        <v>233</v>
      </c>
      <c r="D15" s="177"/>
      <c r="E15" s="178"/>
      <c r="F15" s="99"/>
      <c r="G15" s="175" t="s">
        <v>207</v>
      </c>
      <c r="H15" s="175"/>
      <c r="I15" s="175"/>
      <c r="J15" s="172"/>
      <c r="K15" s="92"/>
      <c r="L15" s="169" t="s">
        <v>202</v>
      </c>
      <c r="M15" s="169"/>
      <c r="N15" s="169"/>
      <c r="O15" s="170"/>
    </row>
    <row r="16" spans="1:15" ht="15.6" customHeight="1" x14ac:dyDescent="0.3">
      <c r="A16" s="92"/>
      <c r="B16" s="55"/>
      <c r="C16" s="177"/>
      <c r="D16" s="177"/>
      <c r="E16" s="178"/>
      <c r="F16" s="100"/>
      <c r="G16" s="183" t="s">
        <v>208</v>
      </c>
      <c r="H16" s="183"/>
      <c r="I16" s="183"/>
      <c r="J16" s="184"/>
      <c r="K16" s="92"/>
      <c r="L16" s="169" t="s">
        <v>215</v>
      </c>
      <c r="M16" s="169"/>
      <c r="N16" s="169"/>
      <c r="O16" s="170"/>
    </row>
    <row r="17" spans="1:15" ht="18.75" x14ac:dyDescent="0.3">
      <c r="A17" s="92"/>
      <c r="B17" s="55"/>
      <c r="C17" s="70"/>
      <c r="D17" s="70"/>
      <c r="E17" s="98"/>
      <c r="F17" s="100"/>
      <c r="G17" s="101"/>
      <c r="H17" s="101"/>
      <c r="I17" s="101"/>
      <c r="J17" s="94"/>
      <c r="K17" s="92"/>
      <c r="L17" s="54"/>
      <c r="M17" s="55"/>
      <c r="N17" s="55"/>
      <c r="O17" s="93"/>
    </row>
    <row r="18" spans="1:15" ht="18.75" customHeight="1" x14ac:dyDescent="0.25">
      <c r="A18" s="92"/>
      <c r="B18" s="55"/>
      <c r="C18" s="179" t="s">
        <v>234</v>
      </c>
      <c r="D18" s="180"/>
      <c r="E18" s="181"/>
      <c r="F18" s="99"/>
      <c r="G18" s="175" t="s">
        <v>209</v>
      </c>
      <c r="H18" s="175"/>
      <c r="I18" s="175"/>
      <c r="J18" s="172"/>
      <c r="K18" s="92"/>
      <c r="L18" s="169" t="s">
        <v>203</v>
      </c>
      <c r="M18" s="169"/>
      <c r="N18" s="169"/>
      <c r="O18" s="170"/>
    </row>
    <row r="19" spans="1:15" ht="18.75" customHeight="1" x14ac:dyDescent="0.25">
      <c r="A19" s="92"/>
      <c r="B19" s="55"/>
      <c r="C19" s="180"/>
      <c r="D19" s="180"/>
      <c r="E19" s="181"/>
      <c r="F19" s="99"/>
      <c r="G19" s="175" t="s">
        <v>217</v>
      </c>
      <c r="H19" s="175"/>
      <c r="I19" s="175"/>
      <c r="J19" s="172"/>
      <c r="K19" s="92"/>
      <c r="L19" s="171" t="s">
        <v>216</v>
      </c>
      <c r="M19" s="171"/>
      <c r="N19" s="171"/>
      <c r="O19" s="172"/>
    </row>
    <row r="20" spans="1:15" ht="15.75" customHeight="1" x14ac:dyDescent="0.25">
      <c r="A20" s="92"/>
      <c r="B20" s="55"/>
      <c r="C20" s="72"/>
      <c r="D20" s="72"/>
      <c r="E20" s="94"/>
      <c r="F20" s="92"/>
      <c r="G20" s="55"/>
      <c r="H20" s="55"/>
      <c r="I20" s="55"/>
      <c r="J20" s="93"/>
      <c r="K20" s="92"/>
      <c r="L20" s="55"/>
      <c r="M20" s="55"/>
      <c r="N20" s="55"/>
      <c r="O20" s="93"/>
    </row>
    <row r="21" spans="1:15" ht="18.75" x14ac:dyDescent="0.25">
      <c r="A21" s="92"/>
      <c r="B21" s="55"/>
      <c r="C21" s="177" t="s">
        <v>195</v>
      </c>
      <c r="D21" s="177"/>
      <c r="E21" s="178"/>
      <c r="F21" s="99"/>
      <c r="G21" s="175" t="s">
        <v>218</v>
      </c>
      <c r="H21" s="175"/>
      <c r="I21" s="175"/>
      <c r="J21" s="172"/>
      <c r="K21" s="92"/>
      <c r="L21" s="55"/>
      <c r="M21" s="55"/>
      <c r="N21" s="55"/>
      <c r="O21" s="93"/>
    </row>
    <row r="22" spans="1:15" ht="18.75" x14ac:dyDescent="0.25">
      <c r="A22" s="92"/>
      <c r="B22" s="55"/>
      <c r="C22" s="177"/>
      <c r="D22" s="177"/>
      <c r="E22" s="178"/>
      <c r="F22" s="99"/>
      <c r="G22" s="175" t="s">
        <v>210</v>
      </c>
      <c r="H22" s="175"/>
      <c r="I22" s="175"/>
      <c r="J22" s="172"/>
      <c r="K22" s="92"/>
      <c r="L22" s="55"/>
      <c r="M22" s="55"/>
      <c r="N22" s="55"/>
      <c r="O22" s="93"/>
    </row>
    <row r="23" spans="1:15" ht="15.75" customHeight="1" x14ac:dyDescent="0.25">
      <c r="A23" s="92"/>
      <c r="B23" s="55"/>
      <c r="C23" s="72"/>
      <c r="D23" s="72"/>
      <c r="E23" s="93"/>
      <c r="F23" s="92"/>
      <c r="G23" s="55"/>
      <c r="H23" s="55"/>
      <c r="I23" s="55"/>
      <c r="J23" s="93"/>
      <c r="K23" s="92"/>
      <c r="L23" s="55"/>
      <c r="M23" s="55"/>
      <c r="N23" s="55"/>
      <c r="O23" s="93"/>
    </row>
    <row r="24" spans="1:15" ht="15.6" customHeight="1" x14ac:dyDescent="0.25">
      <c r="A24" s="92"/>
      <c r="B24" s="55"/>
      <c r="C24" s="177" t="s">
        <v>196</v>
      </c>
      <c r="D24" s="177"/>
      <c r="E24" s="93"/>
      <c r="F24" s="99"/>
      <c r="G24" s="175" t="s">
        <v>211</v>
      </c>
      <c r="H24" s="175"/>
      <c r="I24" s="175"/>
      <c r="J24" s="172"/>
      <c r="K24" s="92"/>
      <c r="L24" s="55"/>
      <c r="M24" s="55"/>
      <c r="N24" s="55"/>
      <c r="O24" s="93"/>
    </row>
    <row r="25" spans="1:15" ht="18.75" x14ac:dyDescent="0.25">
      <c r="A25" s="92"/>
      <c r="B25" s="55"/>
      <c r="C25" s="177"/>
      <c r="D25" s="177"/>
      <c r="E25" s="93"/>
      <c r="F25" s="99"/>
      <c r="G25" s="175" t="s">
        <v>212</v>
      </c>
      <c r="H25" s="175"/>
      <c r="I25" s="175"/>
      <c r="J25" s="172"/>
      <c r="K25" s="92"/>
      <c r="L25" s="55"/>
      <c r="M25" s="55"/>
      <c r="N25" s="55"/>
      <c r="O25" s="93"/>
    </row>
    <row r="26" spans="1:15" ht="15.75" customHeight="1" x14ac:dyDescent="0.25">
      <c r="A26" s="92"/>
      <c r="B26" s="55"/>
      <c r="C26" s="72"/>
      <c r="D26" s="72"/>
      <c r="E26" s="94"/>
      <c r="F26" s="92"/>
      <c r="G26" s="55"/>
      <c r="H26" s="55"/>
      <c r="I26" s="55"/>
      <c r="J26" s="93"/>
      <c r="K26" s="92"/>
      <c r="L26" s="55"/>
      <c r="M26" s="55"/>
      <c r="N26" s="55"/>
      <c r="O26" s="93"/>
    </row>
    <row r="27" spans="1:15" s="53" customFormat="1" ht="15.75" customHeight="1" x14ac:dyDescent="0.25">
      <c r="A27" s="92"/>
      <c r="B27" s="55"/>
      <c r="C27" s="72"/>
      <c r="D27" s="72"/>
      <c r="E27" s="94"/>
      <c r="F27" s="99"/>
      <c r="G27" s="175" t="s">
        <v>213</v>
      </c>
      <c r="H27" s="175"/>
      <c r="I27" s="175"/>
      <c r="J27" s="172"/>
      <c r="K27" s="92"/>
      <c r="L27" s="55"/>
      <c r="M27" s="55"/>
      <c r="N27" s="55"/>
      <c r="O27" s="93"/>
    </row>
    <row r="28" spans="1:15" ht="18.75" x14ac:dyDescent="0.25">
      <c r="A28" s="92"/>
      <c r="B28" s="55"/>
      <c r="C28" s="72" t="s">
        <v>197</v>
      </c>
      <c r="D28" s="55"/>
      <c r="E28" s="93"/>
      <c r="F28" s="99"/>
      <c r="G28" s="175" t="s">
        <v>214</v>
      </c>
      <c r="H28" s="175"/>
      <c r="I28" s="175"/>
      <c r="J28" s="172"/>
      <c r="K28" s="92"/>
      <c r="L28" s="55"/>
      <c r="M28" s="55"/>
      <c r="N28" s="55"/>
      <c r="O28" s="93"/>
    </row>
    <row r="29" spans="1:15" ht="18.75" x14ac:dyDescent="0.25">
      <c r="A29" s="92"/>
      <c r="B29" s="55"/>
      <c r="C29" s="123"/>
      <c r="D29" s="55"/>
      <c r="E29" s="93"/>
      <c r="F29" s="99"/>
      <c r="G29" s="124"/>
      <c r="H29" s="124"/>
      <c r="I29" s="124"/>
      <c r="J29" s="125"/>
      <c r="K29" s="92"/>
      <c r="L29" s="55"/>
      <c r="M29" s="55"/>
      <c r="N29" s="55"/>
      <c r="O29" s="93"/>
    </row>
    <row r="30" spans="1:15" ht="18.75" x14ac:dyDescent="0.25">
      <c r="A30" s="92"/>
      <c r="B30" s="55"/>
      <c r="C30" s="123"/>
      <c r="D30" s="55"/>
      <c r="E30" s="93"/>
      <c r="F30" s="99"/>
      <c r="G30" s="124"/>
      <c r="H30" s="124"/>
      <c r="I30" s="124"/>
      <c r="J30" s="125"/>
      <c r="K30" s="92"/>
      <c r="L30" s="55"/>
      <c r="M30" s="55"/>
      <c r="N30" s="55"/>
      <c r="O30" s="93"/>
    </row>
    <row r="31" spans="1:15" ht="18.75" x14ac:dyDescent="0.25">
      <c r="A31" s="92"/>
      <c r="B31" s="55"/>
      <c r="C31" s="123" t="s">
        <v>250</v>
      </c>
      <c r="D31" s="55"/>
      <c r="E31" s="93"/>
      <c r="F31" s="99"/>
      <c r="G31" s="124"/>
      <c r="H31" s="124"/>
      <c r="I31" s="124"/>
      <c r="J31" s="125"/>
      <c r="K31" s="92"/>
      <c r="L31" s="55"/>
      <c r="M31" s="55"/>
      <c r="N31" s="55"/>
      <c r="O31" s="93"/>
    </row>
    <row r="32" spans="1:15" ht="18.75" x14ac:dyDescent="0.25">
      <c r="A32" s="92"/>
      <c r="B32" s="55"/>
      <c r="C32" s="123"/>
      <c r="D32" s="55"/>
      <c r="E32" s="93"/>
      <c r="F32" s="99"/>
      <c r="G32" s="124"/>
      <c r="H32" s="124"/>
      <c r="I32" s="124"/>
      <c r="J32" s="125"/>
      <c r="K32" s="92"/>
      <c r="L32" s="55"/>
      <c r="M32" s="55"/>
      <c r="N32" s="55"/>
      <c r="O32" s="93"/>
    </row>
    <row r="33" spans="1:15" ht="18.75" x14ac:dyDescent="0.25">
      <c r="A33" s="92"/>
      <c r="B33" s="55"/>
      <c r="C33" s="123"/>
      <c r="D33" s="55"/>
      <c r="E33" s="93"/>
      <c r="F33" s="99"/>
      <c r="G33" s="124"/>
      <c r="H33" s="124"/>
      <c r="I33" s="124"/>
      <c r="J33" s="125"/>
      <c r="K33" s="92"/>
      <c r="L33" s="55"/>
      <c r="M33" s="55"/>
      <c r="N33" s="55"/>
      <c r="O33" s="93"/>
    </row>
    <row r="34" spans="1:15" ht="18.75" x14ac:dyDescent="0.25">
      <c r="A34" s="92"/>
      <c r="B34" s="55"/>
      <c r="C34" s="123" t="s">
        <v>251</v>
      </c>
      <c r="D34" s="55"/>
      <c r="E34" s="93"/>
      <c r="F34" s="99"/>
      <c r="G34" s="124"/>
      <c r="H34" s="124"/>
      <c r="I34" s="124"/>
      <c r="J34" s="125"/>
      <c r="K34" s="92"/>
      <c r="L34" s="55"/>
      <c r="M34" s="55"/>
      <c r="N34" s="55"/>
      <c r="O34" s="93"/>
    </row>
    <row r="35" spans="1:15" ht="18.75" x14ac:dyDescent="0.25">
      <c r="A35" s="92"/>
      <c r="B35" s="55"/>
      <c r="C35" s="123"/>
      <c r="D35" s="55"/>
      <c r="E35" s="93"/>
      <c r="F35" s="99"/>
      <c r="G35" s="124"/>
      <c r="H35" s="124"/>
      <c r="I35" s="124"/>
      <c r="J35" s="125"/>
      <c r="K35" s="92"/>
      <c r="L35" s="55"/>
      <c r="M35" s="55"/>
      <c r="N35" s="55"/>
      <c r="O35" s="93"/>
    </row>
    <row r="36" spans="1:15" s="53" customFormat="1" ht="21.75" thickBot="1" x14ac:dyDescent="0.3">
      <c r="A36" s="95"/>
      <c r="B36" s="96"/>
      <c r="C36" s="96"/>
      <c r="D36" s="96"/>
      <c r="E36" s="97"/>
      <c r="F36" s="102"/>
      <c r="G36" s="103"/>
      <c r="H36" s="104"/>
      <c r="I36" s="104"/>
      <c r="J36" s="105"/>
      <c r="K36" s="95"/>
      <c r="L36" s="106"/>
      <c r="M36" s="106"/>
      <c r="N36" s="106"/>
      <c r="O36" s="105"/>
    </row>
    <row r="37" spans="1:15" s="53" customFormat="1" ht="21.75" thickTop="1" x14ac:dyDescent="0.25">
      <c r="A37" s="54"/>
      <c r="B37" s="69"/>
      <c r="C37" s="69"/>
      <c r="D37" s="69"/>
      <c r="E37" s="69"/>
      <c r="F37" s="107"/>
      <c r="G37" s="71"/>
      <c r="H37" s="107"/>
      <c r="I37" s="107"/>
      <c r="J37" s="54"/>
      <c r="K37" s="55"/>
      <c r="L37" s="55"/>
      <c r="M37" s="55"/>
      <c r="N37" s="55"/>
      <c r="O37" s="55"/>
    </row>
    <row r="38" spans="1:15" s="53" customFormat="1" ht="21" x14ac:dyDescent="0.25">
      <c r="A38" s="54"/>
      <c r="B38" s="69"/>
      <c r="C38" s="69"/>
      <c r="D38" s="69"/>
      <c r="E38" s="69"/>
      <c r="F38" s="68"/>
      <c r="G38" s="71"/>
      <c r="H38" s="68"/>
      <c r="I38" s="68"/>
      <c r="J38" s="54"/>
    </row>
  </sheetData>
  <sheetProtection algorithmName="SHA-512" hashValue="F2KVAHGW3p8EoOdY7D5g32Trvdv7wPuuI2ZWPWVaJwSvGwbwBPIb6du/sQtPknWImos8mlB4ff1sSaXgR9fkpQ==" saltValue="httZi9iQHQhWsPnHVREUFg==" spinCount="100000" sheet="1" objects="1" scenarios="1"/>
  <mergeCells count="34">
    <mergeCell ref="K2:O3"/>
    <mergeCell ref="K6:O7"/>
    <mergeCell ref="C9:E10"/>
    <mergeCell ref="G10:J10"/>
    <mergeCell ref="C12:D13"/>
    <mergeCell ref="A2:E3"/>
    <mergeCell ref="F2:J3"/>
    <mergeCell ref="A6:E7"/>
    <mergeCell ref="F6:J7"/>
    <mergeCell ref="G9:J9"/>
    <mergeCell ref="G12:J12"/>
    <mergeCell ref="G13:J13"/>
    <mergeCell ref="C24:D25"/>
    <mergeCell ref="G28:J28"/>
    <mergeCell ref="C21:E22"/>
    <mergeCell ref="C18:E19"/>
    <mergeCell ref="C15:E16"/>
    <mergeCell ref="G27:J27"/>
    <mergeCell ref="G15:J15"/>
    <mergeCell ref="G16:J16"/>
    <mergeCell ref="G18:J18"/>
    <mergeCell ref="G19:J19"/>
    <mergeCell ref="G21:J21"/>
    <mergeCell ref="G22:J22"/>
    <mergeCell ref="G24:J24"/>
    <mergeCell ref="G25:J25"/>
    <mergeCell ref="L18:O18"/>
    <mergeCell ref="L19:O19"/>
    <mergeCell ref="L9:O9"/>
    <mergeCell ref="L10:O10"/>
    <mergeCell ref="L12:O12"/>
    <mergeCell ref="L13:O13"/>
    <mergeCell ref="L15:O15"/>
    <mergeCell ref="L16:O16"/>
  </mergeCells>
  <printOptions horizontalCentered="1"/>
  <pageMargins left="0" right="0" top="0.74803149606299213" bottom="0.74803149606299213" header="0.31496062992125984" footer="0.31496062992125984"/>
  <pageSetup paperSize="9" scale="80" orientation="landscape" r:id="rId1"/>
  <rowBreaks count="1" manualBreakCount="1">
    <brk id="36" max="14" man="1"/>
  </rowBreaks>
  <colBreaks count="1" manualBreakCount="1">
    <brk id="15" max="29"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dimension ref="A1:M64"/>
  <sheetViews>
    <sheetView view="pageBreakPreview" zoomScaleNormal="100" zoomScaleSheetLayoutView="100" workbookViewId="0"/>
  </sheetViews>
  <sheetFormatPr baseColWidth="10" defaultRowHeight="15.75" x14ac:dyDescent="0.25"/>
  <cols>
    <col min="1" max="1" width="2.625" style="1" customWidth="1"/>
    <col min="2" max="3" width="11.625" style="45" customWidth="1"/>
    <col min="4" max="10" width="11" style="2"/>
    <col min="11" max="12" width="11" style="45"/>
    <col min="13" max="13" width="2.625" style="1" customWidth="1"/>
    <col min="14" max="16384" width="11" style="2"/>
  </cols>
  <sheetData>
    <row r="1" spans="2:12" x14ac:dyDescent="0.25">
      <c r="B1" s="13"/>
      <c r="C1" s="13"/>
      <c r="D1" s="1"/>
      <c r="E1" s="1"/>
      <c r="F1" s="1"/>
      <c r="G1" s="1"/>
      <c r="H1" s="1"/>
      <c r="I1" s="1"/>
      <c r="J1" s="1"/>
      <c r="K1" s="13"/>
      <c r="L1" s="13"/>
    </row>
    <row r="2" spans="2:12" x14ac:dyDescent="0.25">
      <c r="B2" s="233" t="s">
        <v>44</v>
      </c>
      <c r="C2" s="233"/>
      <c r="D2" s="234"/>
      <c r="E2" s="117">
        <v>6</v>
      </c>
      <c r="F2" s="118"/>
      <c r="G2" s="118"/>
      <c r="H2" s="118"/>
      <c r="I2" s="119"/>
      <c r="J2" s="1"/>
      <c r="K2" s="13"/>
      <c r="L2" s="13"/>
    </row>
    <row r="3" spans="2:12" x14ac:dyDescent="0.25">
      <c r="B3" s="233"/>
      <c r="C3" s="233"/>
      <c r="D3" s="234"/>
      <c r="E3" s="120"/>
      <c r="F3" s="121"/>
      <c r="G3" s="121"/>
      <c r="H3" s="121"/>
      <c r="I3" s="122"/>
      <c r="J3" s="1"/>
      <c r="K3" s="13"/>
      <c r="L3" s="13"/>
    </row>
    <row r="4" spans="2:12" x14ac:dyDescent="0.25">
      <c r="B4" s="233"/>
      <c r="C4" s="233"/>
      <c r="D4" s="234"/>
      <c r="E4" s="230">
        <f>VLOOKUP($E$2,'fichier gouvernements'!$A$2:$BS$7,1,1)</f>
        <v>6</v>
      </c>
      <c r="F4" s="231"/>
      <c r="G4" s="231"/>
      <c r="H4" s="231"/>
      <c r="I4" s="232"/>
      <c r="J4" s="1"/>
      <c r="K4" s="13"/>
      <c r="L4" s="13"/>
    </row>
    <row r="5" spans="2:12" x14ac:dyDescent="0.25">
      <c r="B5" s="13"/>
      <c r="C5" s="13"/>
      <c r="D5" s="1"/>
      <c r="E5" s="1"/>
      <c r="F5" s="1"/>
      <c r="G5" s="1"/>
      <c r="H5" s="1"/>
      <c r="I5" s="1"/>
      <c r="J5" s="1"/>
      <c r="K5" s="13"/>
      <c r="L5" s="13"/>
    </row>
    <row r="6" spans="2:12" x14ac:dyDescent="0.25">
      <c r="B6" s="241" t="str">
        <f>VLOOKUP($E$4,'fichier gouvernements'!$A$2:$BS$7,4,1)</f>
        <v>MINISTRE-PRESIDENT</v>
      </c>
      <c r="C6" s="236"/>
      <c r="D6" s="235" t="str">
        <f>VLOOKUP($E$4,'fichier gouvernements'!$A$2:$BS$7,3,1)</f>
        <v>Rudy DEMOTTE</v>
      </c>
      <c r="E6" s="236"/>
      <c r="F6" s="237"/>
      <c r="G6" s="243" t="str">
        <f>VLOOKUP($E$4,'fichier gouvernements'!$A$2:$BS$7,5,1)</f>
        <v>PS</v>
      </c>
      <c r="H6" s="244"/>
      <c r="I6" s="1"/>
      <c r="J6" s="1"/>
      <c r="K6" s="13"/>
      <c r="L6" s="13"/>
    </row>
    <row r="7" spans="2:12" x14ac:dyDescent="0.25">
      <c r="B7" s="242"/>
      <c r="C7" s="239"/>
      <c r="D7" s="238"/>
      <c r="E7" s="239"/>
      <c r="F7" s="240"/>
      <c r="G7" s="245"/>
      <c r="H7" s="246"/>
      <c r="I7" s="1"/>
      <c r="J7" s="1"/>
      <c r="K7" s="13"/>
      <c r="L7" s="13"/>
    </row>
    <row r="8" spans="2:12" x14ac:dyDescent="0.25">
      <c r="B8" s="13"/>
      <c r="C8" s="13"/>
      <c r="D8" s="1"/>
      <c r="E8" s="1"/>
      <c r="F8" s="1"/>
      <c r="G8" s="1"/>
      <c r="H8" s="1"/>
      <c r="I8" s="1"/>
      <c r="J8" s="1"/>
      <c r="K8" s="13"/>
      <c r="L8" s="13"/>
    </row>
    <row r="9" spans="2:12" x14ac:dyDescent="0.25">
      <c r="B9" s="210" t="str">
        <f>VLOOKUP($E$4,'fichier gouvernements'!$A$2:$BS$7,8,1)</f>
        <v>Joelle MILQUET</v>
      </c>
      <c r="C9" s="211"/>
      <c r="D9" s="108" t="str">
        <f>VLOOKUP($E$4,'fichier gouvernements'!$A$2:$BS$7,10,1)</f>
        <v>Vice-Ministre Président</v>
      </c>
      <c r="E9" s="109"/>
      <c r="F9" s="109"/>
      <c r="G9" s="109"/>
      <c r="H9" s="109"/>
      <c r="I9" s="109"/>
      <c r="J9" s="109"/>
      <c r="K9" s="214" t="str">
        <f>VLOOKUP($E$4,'fichier gouvernements'!$A$2:$BS$7,9,1)</f>
        <v>cdH</v>
      </c>
      <c r="L9" s="215"/>
    </row>
    <row r="10" spans="2:12" ht="31.5" customHeight="1" x14ac:dyDescent="0.25">
      <c r="B10" s="212"/>
      <c r="C10" s="213"/>
      <c r="D10" s="199" t="str">
        <f>VLOOKUP($E$4,'fichier gouvernements'!$A$2:$BS$7,11,1)</f>
        <v>Ministre de l’Education, de la Culture et de l’Enfance</v>
      </c>
      <c r="E10" s="200"/>
      <c r="F10" s="200"/>
      <c r="G10" s="200"/>
      <c r="H10" s="200"/>
      <c r="I10" s="200"/>
      <c r="J10" s="200"/>
      <c r="K10" s="216"/>
      <c r="L10" s="217"/>
    </row>
    <row r="11" spans="2:12" x14ac:dyDescent="0.25">
      <c r="B11" s="13"/>
      <c r="C11" s="13"/>
      <c r="D11" s="1"/>
      <c r="E11" s="1"/>
      <c r="F11" s="1"/>
      <c r="G11" s="1"/>
      <c r="H11" s="1"/>
      <c r="I11" s="1"/>
      <c r="J11" s="1"/>
      <c r="K11" s="13"/>
      <c r="L11" s="13"/>
    </row>
    <row r="12" spans="2:12" x14ac:dyDescent="0.25">
      <c r="B12" s="191" t="str">
        <f>VLOOKUP($E$4,'fichier gouvernements'!$A$2:$BS$7,12,1)</f>
        <v>Jean-Claude MARCOURT</v>
      </c>
      <c r="C12" s="192"/>
      <c r="D12" s="108" t="str">
        <f>VLOOKUP($E$4,'fichier gouvernements'!$A$2:$BS$7,14,1)</f>
        <v>Vice-Ministre Président</v>
      </c>
      <c r="E12" s="109"/>
      <c r="F12" s="109"/>
      <c r="G12" s="109"/>
      <c r="H12" s="109"/>
      <c r="I12" s="109"/>
      <c r="J12" s="109"/>
      <c r="K12" s="195" t="str">
        <f>VLOOKUP($E$4,'fichier gouvernements'!$A$2:$BS$7,13,1)</f>
        <v>PS</v>
      </c>
      <c r="L12" s="196"/>
    </row>
    <row r="13" spans="2:12" ht="31.5" customHeight="1" x14ac:dyDescent="0.25">
      <c r="B13" s="193"/>
      <c r="C13" s="194"/>
      <c r="D13" s="199" t="str">
        <f>VLOOKUP($E$4,'fichier gouvernements'!$A$2:$BS$7,15,1)</f>
        <v>Ministre de l’Enseignement Supérieur, de la Recherche et des Médias</v>
      </c>
      <c r="E13" s="200"/>
      <c r="F13" s="200"/>
      <c r="G13" s="200"/>
      <c r="H13" s="200"/>
      <c r="I13" s="200"/>
      <c r="J13" s="200"/>
      <c r="K13" s="197"/>
      <c r="L13" s="198"/>
    </row>
    <row r="14" spans="2:12" x14ac:dyDescent="0.25">
      <c r="B14" s="13"/>
      <c r="C14" s="13"/>
      <c r="D14" s="1"/>
      <c r="E14" s="1"/>
      <c r="F14" s="1"/>
      <c r="G14" s="1"/>
      <c r="H14" s="1"/>
      <c r="I14" s="1"/>
      <c r="J14" s="1"/>
      <c r="K14" s="13"/>
      <c r="L14" s="13"/>
    </row>
    <row r="15" spans="2:12" x14ac:dyDescent="0.25">
      <c r="B15" s="210" t="str">
        <f>VLOOKUP($E$4,'fichier gouvernements'!$A$2:$BS$7,16,1)</f>
        <v>Rachid MADRANE</v>
      </c>
      <c r="C15" s="211"/>
      <c r="D15" s="108" t="str">
        <f>VLOOKUP($E$4,'fichier gouvernements'!$A$2:$BS$7,18,1)</f>
        <v>-</v>
      </c>
      <c r="E15" s="109"/>
      <c r="F15" s="109"/>
      <c r="G15" s="109"/>
      <c r="H15" s="109"/>
      <c r="I15" s="109"/>
      <c r="J15" s="109"/>
      <c r="K15" s="214" t="str">
        <f>VLOOKUP($E$4,'fichier gouvernements'!$A$2:$BS$7,17,1)</f>
        <v>PS</v>
      </c>
      <c r="L15" s="215"/>
    </row>
    <row r="16" spans="2:12" ht="31.5" customHeight="1" x14ac:dyDescent="0.25">
      <c r="B16" s="212"/>
      <c r="C16" s="213"/>
      <c r="D16" s="199" t="str">
        <f>VLOOKUP($E$4,'fichier gouvernements'!$A$2:$BS$7,19,1)</f>
        <v>Ministre de l'Aide à la jeunesse, des Maisons de justice et de la Promotion de Bruxelles</v>
      </c>
      <c r="E16" s="200"/>
      <c r="F16" s="200"/>
      <c r="G16" s="200"/>
      <c r="H16" s="200"/>
      <c r="I16" s="200"/>
      <c r="J16" s="200"/>
      <c r="K16" s="216"/>
      <c r="L16" s="217"/>
    </row>
    <row r="17" spans="2:12" x14ac:dyDescent="0.25">
      <c r="B17" s="13"/>
      <c r="C17" s="13"/>
      <c r="D17" s="1"/>
      <c r="E17" s="1"/>
      <c r="F17" s="1"/>
      <c r="G17" s="1"/>
      <c r="H17" s="1"/>
      <c r="I17" s="1"/>
      <c r="J17" s="1"/>
      <c r="K17" s="13"/>
      <c r="L17" s="13"/>
    </row>
    <row r="18" spans="2:12" ht="15.75" customHeight="1" x14ac:dyDescent="0.25">
      <c r="B18" s="210" t="str">
        <f>VLOOKUP($E$4,'fichier gouvernements'!$A$2:$BS$7,20,1)</f>
        <v>René COLLIN</v>
      </c>
      <c r="C18" s="211"/>
      <c r="D18" s="108" t="str">
        <f>VLOOKUP($E$4,'fichier gouvernements'!$A$2:$BS$7,22,1)</f>
        <v>-</v>
      </c>
      <c r="E18" s="109"/>
      <c r="F18" s="109"/>
      <c r="G18" s="109"/>
      <c r="H18" s="109"/>
      <c r="I18" s="109"/>
      <c r="J18" s="109"/>
      <c r="K18" s="214" t="str">
        <f>VLOOKUP($E$4,'fichier gouvernements'!$A$2:$BS$7,21,1)</f>
        <v>cdH</v>
      </c>
      <c r="L18" s="215"/>
    </row>
    <row r="19" spans="2:12" ht="31.5" customHeight="1" x14ac:dyDescent="0.25">
      <c r="B19" s="212"/>
      <c r="C19" s="213"/>
      <c r="D19" s="199" t="str">
        <f>VLOOKUP($E$4,'fichier gouvernements'!$A$2:$BS$7,23,1)</f>
        <v>Ministre des Sports</v>
      </c>
      <c r="E19" s="200"/>
      <c r="F19" s="200"/>
      <c r="G19" s="200"/>
      <c r="H19" s="200"/>
      <c r="I19" s="200"/>
      <c r="J19" s="200"/>
      <c r="K19" s="216"/>
      <c r="L19" s="217"/>
    </row>
    <row r="20" spans="2:12" x14ac:dyDescent="0.25">
      <c r="B20" s="13"/>
      <c r="C20" s="13"/>
      <c r="D20" s="1"/>
      <c r="E20" s="1"/>
      <c r="F20" s="1"/>
      <c r="G20" s="1"/>
      <c r="H20" s="1"/>
      <c r="I20" s="1"/>
      <c r="J20" s="1"/>
      <c r="K20" s="13"/>
      <c r="L20" s="13"/>
    </row>
    <row r="21" spans="2:12" x14ac:dyDescent="0.25">
      <c r="B21" s="210" t="str">
        <f>VLOOKUP($E$4,'fichier gouvernements'!$A$2:$BS$7,24,1)</f>
        <v>André FLAHAUT</v>
      </c>
      <c r="C21" s="211"/>
      <c r="D21" s="108" t="str">
        <f>VLOOKUP($E$4,'fichier gouvernements'!$A$2:$BS$7,26,1)</f>
        <v>-</v>
      </c>
      <c r="E21" s="109"/>
      <c r="F21" s="109"/>
      <c r="G21" s="109"/>
      <c r="H21" s="109"/>
      <c r="I21" s="109"/>
      <c r="J21" s="109"/>
      <c r="K21" s="214" t="str">
        <f>VLOOKUP($E$4,'fichier gouvernements'!$A$2:$BS$7,25,1)</f>
        <v>PS</v>
      </c>
      <c r="L21" s="215"/>
    </row>
    <row r="22" spans="2:12" ht="30.75" customHeight="1" x14ac:dyDescent="0.25">
      <c r="B22" s="212"/>
      <c r="C22" s="213"/>
      <c r="D22" s="110" t="str">
        <f>VLOOKUP($E$4,'fichier gouvernements'!$A$2:$BS$7,27,1)</f>
        <v>Ministre du Budget, de la Fonction publique et de la Simplification administrative</v>
      </c>
      <c r="E22" s="111"/>
      <c r="F22" s="111"/>
      <c r="G22" s="111"/>
      <c r="H22" s="111"/>
      <c r="I22" s="111"/>
      <c r="J22" s="111"/>
      <c r="K22" s="216"/>
      <c r="L22" s="217"/>
    </row>
    <row r="23" spans="2:12" x14ac:dyDescent="0.25">
      <c r="B23" s="13"/>
      <c r="C23" s="13"/>
      <c r="D23" s="1"/>
      <c r="E23" s="1"/>
      <c r="F23" s="1"/>
      <c r="G23" s="1"/>
      <c r="H23" s="1"/>
      <c r="I23" s="1"/>
      <c r="J23" s="1"/>
      <c r="K23" s="13"/>
      <c r="L23" s="13"/>
    </row>
    <row r="24" spans="2:12" ht="15.75" customHeight="1" x14ac:dyDescent="0.25">
      <c r="B24" s="191" t="str">
        <f>VLOOKUP($E$4,'fichier gouvernements'!$A$2:$BS$7,28,1)</f>
        <v>Isabelle SIMONIS</v>
      </c>
      <c r="C24" s="192"/>
      <c r="D24" s="108" t="str">
        <f>VLOOKUP($E$4,'fichier gouvernements'!$A$2:$BS$7,30,1)</f>
        <v>-</v>
      </c>
      <c r="E24" s="109"/>
      <c r="F24" s="109"/>
      <c r="G24" s="109"/>
      <c r="H24" s="109"/>
      <c r="I24" s="109"/>
      <c r="J24" s="109"/>
      <c r="K24" s="195" t="str">
        <f>VLOOKUP($E$4,'fichier gouvernements'!$A$2:$BS$7,29,1)</f>
        <v>PS</v>
      </c>
      <c r="L24" s="196"/>
    </row>
    <row r="25" spans="2:12" ht="31.5" customHeight="1" x14ac:dyDescent="0.25">
      <c r="B25" s="193"/>
      <c r="C25" s="194"/>
      <c r="D25" s="199" t="str">
        <f>VLOOKUP($E$4,'fichier gouvernements'!$A$2:$BS$7,31,1)</f>
        <v>Ministre de l'Enseignement de promotion sociale, de la Jeunesse, des Droits des femmes et de l'Egalité des chances</v>
      </c>
      <c r="E25" s="200"/>
      <c r="F25" s="200"/>
      <c r="G25" s="200"/>
      <c r="H25" s="200"/>
      <c r="I25" s="200"/>
      <c r="J25" s="200"/>
      <c r="K25" s="197"/>
      <c r="L25" s="198"/>
    </row>
    <row r="26" spans="2:12" x14ac:dyDescent="0.25">
      <c r="B26" s="13"/>
      <c r="C26" s="13"/>
      <c r="D26" s="1"/>
      <c r="E26" s="1"/>
      <c r="F26" s="1"/>
      <c r="G26" s="1"/>
      <c r="H26" s="1"/>
      <c r="I26" s="1"/>
      <c r="J26" s="1"/>
      <c r="K26" s="13"/>
      <c r="L26" s="13"/>
    </row>
    <row r="27" spans="2:12" x14ac:dyDescent="0.25">
      <c r="B27" s="210" t="str">
        <f>VLOOKUP($E$4,'fichier gouvernements'!$A$2:$BS$7,32,1)</f>
        <v>-</v>
      </c>
      <c r="C27" s="211"/>
      <c r="D27" s="108" t="str">
        <f>VLOOKUP($E$4,'fichier gouvernements'!$A$2:$BS$7,34,1)</f>
        <v>-</v>
      </c>
      <c r="E27" s="109"/>
      <c r="F27" s="109"/>
      <c r="G27" s="109"/>
      <c r="H27" s="109"/>
      <c r="I27" s="109"/>
      <c r="J27" s="109"/>
      <c r="K27" s="214" t="str">
        <f>VLOOKUP($E$4,'fichier gouvernements'!$A$2:$BS$7,33,1)</f>
        <v>-</v>
      </c>
      <c r="L27" s="215"/>
    </row>
    <row r="28" spans="2:12" ht="31.5" customHeight="1" x14ac:dyDescent="0.25">
      <c r="B28" s="212"/>
      <c r="C28" s="213"/>
      <c r="D28" s="199" t="str">
        <f>VLOOKUP($E$4,'fichier gouvernements'!$A$2:$BS$7,35,1)</f>
        <v>-</v>
      </c>
      <c r="E28" s="200"/>
      <c r="F28" s="200"/>
      <c r="G28" s="200"/>
      <c r="H28" s="200"/>
      <c r="I28" s="200"/>
      <c r="J28" s="200"/>
      <c r="K28" s="216"/>
      <c r="L28" s="217"/>
    </row>
    <row r="29" spans="2:12" s="1" customFormat="1" ht="15.75" customHeight="1" x14ac:dyDescent="0.25">
      <c r="B29" s="15"/>
      <c r="C29" s="15"/>
      <c r="D29" s="114"/>
      <c r="E29" s="114"/>
      <c r="F29" s="114"/>
      <c r="G29" s="114"/>
      <c r="H29" s="114"/>
      <c r="I29" s="114"/>
      <c r="J29" s="114"/>
      <c r="K29" s="15"/>
      <c r="L29" s="15"/>
    </row>
    <row r="30" spans="2:12" x14ac:dyDescent="0.25">
      <c r="B30" s="13"/>
      <c r="C30" s="13"/>
      <c r="D30" s="1"/>
      <c r="E30" s="1"/>
      <c r="F30" s="1"/>
      <c r="G30" s="1"/>
      <c r="H30" s="1"/>
      <c r="I30" s="1"/>
      <c r="J30" s="1"/>
      <c r="K30" s="13"/>
      <c r="L30" s="13"/>
    </row>
    <row r="31" spans="2:12" ht="15.75" customHeight="1" x14ac:dyDescent="0.25">
      <c r="B31" s="191" t="str">
        <f>VLOOKUP($E$4,'fichier gouvernements'!$A$2:$BS$7,36,1)</f>
        <v>-</v>
      </c>
      <c r="C31" s="192"/>
      <c r="D31" s="108" t="str">
        <f>VLOOKUP($E$4,'fichier gouvernements'!$A$2:$BS$7,38,1)</f>
        <v>-</v>
      </c>
      <c r="E31" s="109"/>
      <c r="F31" s="109"/>
      <c r="G31" s="109"/>
      <c r="H31" s="109"/>
      <c r="I31" s="109"/>
      <c r="J31" s="109"/>
      <c r="K31" s="195" t="str">
        <f>VLOOKUP($E$4,'fichier gouvernements'!$A$2:$BS$7,37,1)</f>
        <v>-</v>
      </c>
      <c r="L31" s="196"/>
    </row>
    <row r="32" spans="2:12" ht="30.75" customHeight="1" x14ac:dyDescent="0.25">
      <c r="B32" s="193"/>
      <c r="C32" s="194"/>
      <c r="D32" s="110" t="str">
        <f>VLOOKUP($E$4,'fichier gouvernements'!$A$2:$BS$7,39,1)</f>
        <v>-</v>
      </c>
      <c r="E32" s="111"/>
      <c r="F32" s="111"/>
      <c r="G32" s="111"/>
      <c r="H32" s="111"/>
      <c r="I32" s="111"/>
      <c r="J32" s="111"/>
      <c r="K32" s="197"/>
      <c r="L32" s="198"/>
    </row>
    <row r="33" spans="1:13" x14ac:dyDescent="0.25">
      <c r="B33" s="13"/>
      <c r="C33" s="13"/>
      <c r="D33" s="1"/>
      <c r="E33" s="1"/>
      <c r="F33" s="1"/>
      <c r="G33" s="1"/>
      <c r="H33" s="1"/>
      <c r="I33" s="1"/>
      <c r="J33" s="1"/>
      <c r="K33" s="13"/>
      <c r="L33" s="13"/>
    </row>
    <row r="34" spans="1:13" x14ac:dyDescent="0.25">
      <c r="B34" s="210" t="str">
        <f>VLOOKUP($E$4,'fichier gouvernements'!$A$2:$BS$7,40,1)</f>
        <v>-</v>
      </c>
      <c r="C34" s="211"/>
      <c r="D34" s="108" t="str">
        <f>VLOOKUP($E$4,'fichier gouvernements'!$A$2:$BS$7,42,1)</f>
        <v>-</v>
      </c>
      <c r="E34" s="109"/>
      <c r="F34" s="109"/>
      <c r="G34" s="109"/>
      <c r="H34" s="109"/>
      <c r="I34" s="109"/>
      <c r="J34" s="109"/>
      <c r="K34" s="214" t="str">
        <f>VLOOKUP($E$4,'fichier gouvernements'!$A$2:$BS$7,41,1)</f>
        <v>-</v>
      </c>
      <c r="L34" s="215"/>
    </row>
    <row r="35" spans="1:13" s="112" customFormat="1" ht="30" customHeight="1" x14ac:dyDescent="0.25">
      <c r="A35" s="115"/>
      <c r="B35" s="212"/>
      <c r="C35" s="213"/>
      <c r="D35" s="199" t="str">
        <f>VLOOKUP($E$4,'fichier gouvernements'!$A$2:$BS$7,43,1)</f>
        <v>-</v>
      </c>
      <c r="E35" s="200"/>
      <c r="F35" s="200"/>
      <c r="G35" s="200"/>
      <c r="H35" s="200"/>
      <c r="I35" s="200"/>
      <c r="J35" s="200"/>
      <c r="K35" s="216"/>
      <c r="L35" s="217"/>
      <c r="M35" s="115"/>
    </row>
    <row r="36" spans="1:13" x14ac:dyDescent="0.25">
      <c r="B36" s="13"/>
      <c r="C36" s="13"/>
      <c r="D36" s="1"/>
      <c r="E36" s="1"/>
      <c r="F36" s="1"/>
      <c r="G36" s="1"/>
      <c r="H36" s="1"/>
      <c r="I36" s="1"/>
      <c r="J36" s="1"/>
      <c r="K36" s="13"/>
      <c r="L36" s="13"/>
    </row>
    <row r="37" spans="1:13" x14ac:dyDescent="0.25">
      <c r="B37" s="191" t="str">
        <f>VLOOKUP($E$4,'fichier gouvernements'!$A$2:$BS$7,44,1)</f>
        <v>-</v>
      </c>
      <c r="C37" s="192"/>
      <c r="D37" s="108" t="str">
        <f>VLOOKUP($E$4,'fichier gouvernements'!$A$2:$BS$7,46,1)</f>
        <v>-</v>
      </c>
      <c r="E37" s="109"/>
      <c r="F37" s="109"/>
      <c r="G37" s="109"/>
      <c r="H37" s="109"/>
      <c r="I37" s="109"/>
      <c r="J37" s="109"/>
      <c r="K37" s="195" t="str">
        <f>VLOOKUP($E$4,'fichier gouvernements'!$A$2:$BS$7,45,1)</f>
        <v>-</v>
      </c>
      <c r="L37" s="196"/>
    </row>
    <row r="38" spans="1:13" ht="30.75" customHeight="1" x14ac:dyDescent="0.25">
      <c r="B38" s="193"/>
      <c r="C38" s="194"/>
      <c r="D38" s="199" t="str">
        <f>VLOOKUP($E$4,'fichier gouvernements'!$A$2:$BS$7,47,1)</f>
        <v>-</v>
      </c>
      <c r="E38" s="200"/>
      <c r="F38" s="200"/>
      <c r="G38" s="200"/>
      <c r="H38" s="200"/>
      <c r="I38" s="200"/>
      <c r="J38" s="201"/>
      <c r="K38" s="197"/>
      <c r="L38" s="198"/>
    </row>
    <row r="39" spans="1:13" x14ac:dyDescent="0.25">
      <c r="B39" s="13"/>
      <c r="C39" s="13"/>
      <c r="D39" s="1"/>
      <c r="E39" s="1"/>
      <c r="F39" s="1"/>
      <c r="G39" s="1"/>
      <c r="H39" s="1"/>
      <c r="I39" s="1"/>
      <c r="J39" s="1"/>
      <c r="K39" s="13"/>
      <c r="L39" s="13"/>
    </row>
    <row r="40" spans="1:13" ht="15.75" customHeight="1" x14ac:dyDescent="0.25">
      <c r="B40" s="210" t="str">
        <f>VLOOKUP($E$4,'fichier gouvernements'!$A$2:$BS$7,48,1)</f>
        <v>-</v>
      </c>
      <c r="C40" s="211"/>
      <c r="D40" s="108" t="str">
        <f>VLOOKUP($E$4,'fichier gouvernements'!$A$2:$BS$7,50,1)</f>
        <v>-</v>
      </c>
      <c r="E40" s="109"/>
      <c r="F40" s="109"/>
      <c r="G40" s="109"/>
      <c r="H40" s="109"/>
      <c r="I40" s="109"/>
      <c r="J40" s="109"/>
      <c r="K40" s="214" t="str">
        <f>VLOOKUP($E$4,'fichier gouvernements'!$A$2:$BS$7,49,1)</f>
        <v>-</v>
      </c>
      <c r="L40" s="215"/>
    </row>
    <row r="41" spans="1:13" ht="31.5" customHeight="1" x14ac:dyDescent="0.25">
      <c r="B41" s="212"/>
      <c r="C41" s="213"/>
      <c r="D41" s="110" t="str">
        <f>VLOOKUP($E$4,'fichier gouvernements'!$A$2:$BS$7,51,1)</f>
        <v>-</v>
      </c>
      <c r="E41" s="111"/>
      <c r="F41" s="111"/>
      <c r="G41" s="111"/>
      <c r="H41" s="111"/>
      <c r="I41" s="111"/>
      <c r="J41" s="111"/>
      <c r="K41" s="216"/>
      <c r="L41" s="217"/>
    </row>
    <row r="42" spans="1:13" x14ac:dyDescent="0.25">
      <c r="B42" s="13"/>
      <c r="C42" s="13"/>
      <c r="D42" s="1"/>
      <c r="E42" s="1"/>
      <c r="F42" s="1"/>
      <c r="G42" s="1"/>
      <c r="H42" s="1"/>
      <c r="I42" s="1"/>
      <c r="J42" s="1"/>
      <c r="K42" s="13"/>
      <c r="L42" s="13"/>
    </row>
    <row r="43" spans="1:13" ht="15.75" customHeight="1" x14ac:dyDescent="0.25">
      <c r="B43" s="191" t="str">
        <f>VLOOKUP($E$4,'fichier gouvernements'!$A$2:$BS$7,52,1)</f>
        <v>-</v>
      </c>
      <c r="C43" s="192"/>
      <c r="D43" s="108" t="str">
        <f>VLOOKUP($E$4,'fichier gouvernements'!$A$2:$BS$7,54,1)</f>
        <v>-</v>
      </c>
      <c r="E43" s="109"/>
      <c r="F43" s="109"/>
      <c r="G43" s="109"/>
      <c r="H43" s="109"/>
      <c r="I43" s="109"/>
      <c r="J43" s="109"/>
      <c r="K43" s="195" t="str">
        <f>VLOOKUP($E$4,'fichier gouvernements'!$A$2:$BS$7,53,1)</f>
        <v>-</v>
      </c>
      <c r="L43" s="196"/>
    </row>
    <row r="44" spans="1:13" ht="30.75" customHeight="1" x14ac:dyDescent="0.25">
      <c r="B44" s="193"/>
      <c r="C44" s="194"/>
      <c r="D44" s="110" t="str">
        <f>VLOOKUP($E$4,'fichier gouvernements'!$A$2:$BS$7,55,1)</f>
        <v>-</v>
      </c>
      <c r="E44" s="111"/>
      <c r="F44" s="111"/>
      <c r="G44" s="111"/>
      <c r="H44" s="111"/>
      <c r="I44" s="111"/>
      <c r="J44" s="111"/>
      <c r="K44" s="197"/>
      <c r="L44" s="198"/>
    </row>
    <row r="45" spans="1:13" ht="30.75" customHeight="1" x14ac:dyDescent="0.25">
      <c r="B45" s="15"/>
      <c r="C45" s="15"/>
      <c r="D45" s="9"/>
      <c r="E45" s="9"/>
      <c r="F45" s="9"/>
      <c r="G45" s="9"/>
      <c r="H45" s="9"/>
      <c r="I45" s="9"/>
      <c r="J45" s="9"/>
      <c r="K45" s="15"/>
      <c r="L45" s="15"/>
    </row>
    <row r="46" spans="1:13" ht="15.75" customHeight="1" x14ac:dyDescent="0.25">
      <c r="B46" s="191" t="str">
        <f>VLOOKUP($E$4,'fichier gouvernements'!$A$2:$BS$7,56,1)</f>
        <v>-</v>
      </c>
      <c r="C46" s="192"/>
      <c r="D46" s="108" t="str">
        <f>VLOOKUP($E$4,'fichier gouvernements'!$A$2:$BS$7,58,1)</f>
        <v>-</v>
      </c>
      <c r="E46" s="109"/>
      <c r="F46" s="109"/>
      <c r="G46" s="109"/>
      <c r="H46" s="109"/>
      <c r="I46" s="109"/>
      <c r="J46" s="109"/>
      <c r="K46" s="195" t="str">
        <f>VLOOKUP($E$4,'fichier gouvernements'!$A$2:$BS$7,57,1)</f>
        <v>-</v>
      </c>
      <c r="L46" s="196"/>
    </row>
    <row r="47" spans="1:13" ht="30.75" customHeight="1" x14ac:dyDescent="0.25">
      <c r="B47" s="193"/>
      <c r="C47" s="194"/>
      <c r="D47" s="110" t="str">
        <f>VLOOKUP($E$4,'fichier gouvernements'!$A$2:$BS$7,59,1)</f>
        <v>-</v>
      </c>
      <c r="E47" s="111"/>
      <c r="F47" s="111"/>
      <c r="G47" s="111"/>
      <c r="H47" s="111"/>
      <c r="I47" s="111"/>
      <c r="J47" s="111"/>
      <c r="K47" s="197"/>
      <c r="L47" s="198"/>
    </row>
    <row r="48" spans="1:13" ht="30.75" customHeight="1" x14ac:dyDescent="0.25">
      <c r="B48" s="15"/>
      <c r="C48" s="15"/>
      <c r="D48" s="9"/>
      <c r="E48" s="9"/>
      <c r="F48" s="9"/>
      <c r="G48" s="9"/>
      <c r="H48" s="9"/>
      <c r="I48" s="9"/>
      <c r="J48" s="9"/>
      <c r="K48" s="15"/>
      <c r="L48" s="15"/>
    </row>
    <row r="49" spans="1:13" x14ac:dyDescent="0.25">
      <c r="B49" s="13"/>
      <c r="C49" s="13"/>
      <c r="D49" s="1"/>
      <c r="E49" s="1"/>
      <c r="F49" s="1"/>
      <c r="G49" s="1"/>
      <c r="H49" s="1"/>
      <c r="I49" s="1"/>
      <c r="J49" s="1"/>
      <c r="K49" s="13"/>
      <c r="L49" s="13"/>
    </row>
    <row r="50" spans="1:13" x14ac:dyDescent="0.25">
      <c r="B50" s="13"/>
      <c r="C50" s="13"/>
      <c r="D50" s="1"/>
      <c r="E50" s="1"/>
      <c r="F50" s="1"/>
      <c r="G50" s="1"/>
      <c r="H50" s="1"/>
      <c r="I50" s="1"/>
      <c r="J50" s="1"/>
      <c r="K50" s="13"/>
      <c r="L50" s="13"/>
    </row>
    <row r="51" spans="1:13" ht="15.75" customHeight="1" x14ac:dyDescent="0.25">
      <c r="B51" s="202" t="str">
        <f>VLOOKUP($E$4,'fichier gouvernements'!$A$2:$BS$7,60,1)</f>
        <v>-</v>
      </c>
      <c r="C51" s="203"/>
      <c r="D51" s="226" t="str">
        <f>VLOOKUP($E$4,'fichier gouvernements'!$A$2:$BS$7,62,1)</f>
        <v>-</v>
      </c>
      <c r="E51" s="227"/>
      <c r="F51" s="227"/>
      <c r="G51" s="227"/>
      <c r="H51" s="227"/>
      <c r="I51" s="227"/>
      <c r="J51" s="227"/>
      <c r="K51" s="206" t="str">
        <f>VLOOKUP($E$4,'fichier gouvernements'!$A$2:$BS$7,61,1)</f>
        <v>-</v>
      </c>
      <c r="L51" s="207"/>
    </row>
    <row r="52" spans="1:13" ht="30.75" customHeight="1" x14ac:dyDescent="0.25">
      <c r="B52" s="204"/>
      <c r="C52" s="205"/>
      <c r="D52" s="228"/>
      <c r="E52" s="229"/>
      <c r="F52" s="229"/>
      <c r="G52" s="229"/>
      <c r="H52" s="229"/>
      <c r="I52" s="229"/>
      <c r="J52" s="229"/>
      <c r="K52" s="208"/>
      <c r="L52" s="209"/>
    </row>
    <row r="53" spans="1:13" x14ac:dyDescent="0.25">
      <c r="B53" s="13"/>
      <c r="C53" s="13"/>
      <c r="D53" s="1"/>
      <c r="E53" s="1"/>
      <c r="F53" s="1"/>
      <c r="G53" s="1"/>
      <c r="H53" s="1"/>
      <c r="I53" s="1"/>
      <c r="J53" s="1"/>
      <c r="K53" s="13"/>
      <c r="L53" s="13"/>
    </row>
    <row r="54" spans="1:13" s="113" customFormat="1" ht="15.75" customHeight="1" x14ac:dyDescent="0.25">
      <c r="A54" s="116"/>
      <c r="B54" s="218" t="str">
        <f>VLOOKUP($E$4,'fichier gouvernements'!$A$2:$BS$7,63,1)</f>
        <v>-</v>
      </c>
      <c r="C54" s="219"/>
      <c r="D54" s="226" t="str">
        <f>VLOOKUP($E$4,'fichier gouvernements'!$A$2:$BS$7,65,1)</f>
        <v>-</v>
      </c>
      <c r="E54" s="227"/>
      <c r="F54" s="227"/>
      <c r="G54" s="227"/>
      <c r="H54" s="227"/>
      <c r="I54" s="227"/>
      <c r="J54" s="227"/>
      <c r="K54" s="222" t="str">
        <f>VLOOKUP($E$4,'fichier gouvernements'!$A$2:$BS$7,64,1)</f>
        <v>-</v>
      </c>
      <c r="L54" s="223"/>
      <c r="M54" s="116"/>
    </row>
    <row r="55" spans="1:13" ht="30.75" customHeight="1" x14ac:dyDescent="0.25">
      <c r="B55" s="220"/>
      <c r="C55" s="221"/>
      <c r="D55" s="228"/>
      <c r="E55" s="229"/>
      <c r="F55" s="229"/>
      <c r="G55" s="229"/>
      <c r="H55" s="229"/>
      <c r="I55" s="229"/>
      <c r="J55" s="229"/>
      <c r="K55" s="224"/>
      <c r="L55" s="225"/>
    </row>
    <row r="56" spans="1:13" x14ac:dyDescent="0.25">
      <c r="B56" s="13"/>
      <c r="C56" s="13"/>
      <c r="D56" s="1"/>
      <c r="E56" s="1"/>
      <c r="F56" s="1"/>
      <c r="G56" s="1"/>
      <c r="H56" s="1"/>
      <c r="I56" s="1"/>
      <c r="J56" s="1"/>
      <c r="K56" s="13"/>
      <c r="L56" s="13"/>
    </row>
    <row r="57" spans="1:13" x14ac:dyDescent="0.25">
      <c r="B57" s="202" t="str">
        <f>VLOOKUP($E$4,'fichier gouvernements'!$A$2:$BS$7,66,1)</f>
        <v>-</v>
      </c>
      <c r="C57" s="203"/>
      <c r="D57" s="226" t="str">
        <f>VLOOKUP($E$4,'fichier gouvernements'!$A$2:$BS$7,68,1)</f>
        <v>-</v>
      </c>
      <c r="E57" s="227"/>
      <c r="F57" s="227"/>
      <c r="G57" s="227"/>
      <c r="H57" s="227"/>
      <c r="I57" s="227"/>
      <c r="J57" s="227"/>
      <c r="K57" s="206" t="str">
        <f>VLOOKUP($E$4,'fichier gouvernements'!$A$2:$BS$7,67,1)</f>
        <v>-</v>
      </c>
      <c r="L57" s="207"/>
    </row>
    <row r="58" spans="1:13" ht="30.75" customHeight="1" x14ac:dyDescent="0.25">
      <c r="B58" s="204"/>
      <c r="C58" s="205"/>
      <c r="D58" s="228"/>
      <c r="E58" s="229"/>
      <c r="F58" s="229"/>
      <c r="G58" s="229"/>
      <c r="H58" s="229"/>
      <c r="I58" s="229"/>
      <c r="J58" s="229"/>
      <c r="K58" s="208"/>
      <c r="L58" s="209"/>
    </row>
    <row r="59" spans="1:13" x14ac:dyDescent="0.25">
      <c r="B59" s="13"/>
      <c r="C59" s="13"/>
      <c r="D59" s="1"/>
      <c r="E59" s="1"/>
      <c r="F59" s="1"/>
      <c r="G59" s="1"/>
      <c r="H59" s="1"/>
      <c r="I59" s="1"/>
      <c r="J59" s="1"/>
      <c r="K59" s="13"/>
      <c r="L59" s="13"/>
    </row>
    <row r="60" spans="1:13" ht="15.75" customHeight="1" x14ac:dyDescent="0.25">
      <c r="B60" s="218" t="str">
        <f>VLOOKUP($E$4,'fichier gouvernements'!$A$2:$BS$7,69,1)</f>
        <v>-</v>
      </c>
      <c r="C60" s="219"/>
      <c r="D60" s="226" t="str">
        <f>VLOOKUP($E$4,'fichier gouvernements'!$A$2:$BS$7,71,1)</f>
        <v>-</v>
      </c>
      <c r="E60" s="227"/>
      <c r="F60" s="227"/>
      <c r="G60" s="227"/>
      <c r="H60" s="227"/>
      <c r="I60" s="227"/>
      <c r="J60" s="227"/>
      <c r="K60" s="222" t="str">
        <f>VLOOKUP($E$4,'fichier gouvernements'!$A$2:$BS$7,70,1)</f>
        <v>-</v>
      </c>
      <c r="L60" s="223"/>
    </row>
    <row r="61" spans="1:13" ht="30.75" customHeight="1" x14ac:dyDescent="0.25">
      <c r="B61" s="220"/>
      <c r="C61" s="221"/>
      <c r="D61" s="228"/>
      <c r="E61" s="229"/>
      <c r="F61" s="229"/>
      <c r="G61" s="229"/>
      <c r="H61" s="229"/>
      <c r="I61" s="229"/>
      <c r="J61" s="229"/>
      <c r="K61" s="224"/>
      <c r="L61" s="225"/>
    </row>
    <row r="62" spans="1:13" x14ac:dyDescent="0.25">
      <c r="B62" s="13"/>
      <c r="C62" s="13"/>
      <c r="D62" s="1"/>
      <c r="E62" s="1"/>
      <c r="F62" s="1"/>
      <c r="G62" s="1"/>
      <c r="H62" s="1"/>
      <c r="I62" s="1"/>
      <c r="J62" s="1"/>
      <c r="K62" s="13"/>
      <c r="L62" s="13"/>
    </row>
    <row r="63" spans="1:13" x14ac:dyDescent="0.25">
      <c r="B63" s="13"/>
      <c r="C63" s="13"/>
      <c r="D63" s="1"/>
      <c r="E63" s="1"/>
      <c r="F63" s="1"/>
      <c r="G63" s="1"/>
      <c r="H63" s="1"/>
      <c r="I63" s="1"/>
      <c r="J63" s="1"/>
      <c r="K63" s="13"/>
      <c r="L63" s="13"/>
    </row>
    <row r="64" spans="1:13" x14ac:dyDescent="0.25">
      <c r="B64" s="13"/>
      <c r="C64" s="13"/>
      <c r="D64" s="1"/>
      <c r="E64" s="1"/>
      <c r="F64" s="1"/>
      <c r="G64" s="1"/>
      <c r="H64" s="1"/>
      <c r="I64" s="1"/>
      <c r="J64" s="1"/>
      <c r="K64" s="13"/>
      <c r="L64" s="13"/>
    </row>
  </sheetData>
  <sheetProtection algorithmName="SHA-512" hashValue="qyOha91YFGv/qdp/KVcXefLqM2SQ9aDkGsEDBbZee6GBf4Yu9+JSKLqc09k8/6DtegWfOKIkaNe7ZDApMjp2Lw==" saltValue="i4iGdfAz+iRuIVQDq+S98A==" spinCount="100000" sheet="1" objects="1" scenarios="1"/>
  <mergeCells count="51">
    <mergeCell ref="B24:C25"/>
    <mergeCell ref="K24:L25"/>
    <mergeCell ref="B27:C28"/>
    <mergeCell ref="K27:L28"/>
    <mergeCell ref="B31:C32"/>
    <mergeCell ref="K31:L32"/>
    <mergeCell ref="D25:J25"/>
    <mergeCell ref="D28:J28"/>
    <mergeCell ref="K15:L16"/>
    <mergeCell ref="B18:C19"/>
    <mergeCell ref="K18:L19"/>
    <mergeCell ref="B21:C22"/>
    <mergeCell ref="K21:L22"/>
    <mergeCell ref="B15:C16"/>
    <mergeCell ref="D16:J16"/>
    <mergeCell ref="D19:J19"/>
    <mergeCell ref="K9:L10"/>
    <mergeCell ref="B9:C10"/>
    <mergeCell ref="K12:L13"/>
    <mergeCell ref="B12:C13"/>
    <mergeCell ref="E4:I4"/>
    <mergeCell ref="B2:D4"/>
    <mergeCell ref="D6:F7"/>
    <mergeCell ref="B6:C7"/>
    <mergeCell ref="G6:H7"/>
    <mergeCell ref="D10:J10"/>
    <mergeCell ref="D13:J13"/>
    <mergeCell ref="B60:C61"/>
    <mergeCell ref="K60:L61"/>
    <mergeCell ref="D35:J35"/>
    <mergeCell ref="D51:J52"/>
    <mergeCell ref="D54:J55"/>
    <mergeCell ref="D57:J58"/>
    <mergeCell ref="D60:J61"/>
    <mergeCell ref="B43:C44"/>
    <mergeCell ref="K43:L44"/>
    <mergeCell ref="B51:C52"/>
    <mergeCell ref="K51:L52"/>
    <mergeCell ref="B54:C55"/>
    <mergeCell ref="K54:L55"/>
    <mergeCell ref="B34:C35"/>
    <mergeCell ref="K34:L35"/>
    <mergeCell ref="B37:C38"/>
    <mergeCell ref="B46:C47"/>
    <mergeCell ref="K46:L47"/>
    <mergeCell ref="D38:J38"/>
    <mergeCell ref="B57:C58"/>
    <mergeCell ref="K57:L58"/>
    <mergeCell ref="K37:L38"/>
    <mergeCell ref="B40:C41"/>
    <mergeCell ref="K40:L41"/>
  </mergeCells>
  <printOptions horizontalCentered="1"/>
  <pageMargins left="0" right="0" top="0.39370078740157483" bottom="0.39370078740157483" header="0.31496062992125984" footer="0.31496062992125984"/>
  <pageSetup paperSize="9" scale="95" orientation="landscape" r:id="rId1"/>
  <rowBreaks count="2" manualBreakCount="2">
    <brk id="29" max="12" man="1"/>
    <brk id="48"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5125" r:id="rId4" name="Drop Down 5">
              <controlPr defaultSize="0" autoLine="0" autoPict="0">
                <anchor moveWithCells="1">
                  <from>
                    <xdr:col>4</xdr:col>
                    <xdr:colOff>9525</xdr:colOff>
                    <xdr:row>0</xdr:row>
                    <xdr:rowOff>190500</xdr:rowOff>
                  </from>
                  <to>
                    <xdr:col>8</xdr:col>
                    <xdr:colOff>342900</xdr:colOff>
                    <xdr:row>2</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K56"/>
  <sheetViews>
    <sheetView tabSelected="1" view="pageBreakPreview" zoomScale="90" zoomScaleNormal="100" zoomScaleSheetLayoutView="90" workbookViewId="0">
      <selection activeCell="C24" sqref="C24"/>
    </sheetView>
  </sheetViews>
  <sheetFormatPr baseColWidth="10" defaultRowHeight="15.75" x14ac:dyDescent="0.25"/>
  <cols>
    <col min="1" max="1" width="2.625" customWidth="1"/>
    <col min="2" max="2" width="24.5" bestFit="1" customWidth="1"/>
    <col min="3" max="5" width="6.625" customWidth="1"/>
    <col min="6" max="6" width="11.625" customWidth="1"/>
    <col min="7" max="7" width="6.625" customWidth="1"/>
    <col min="8" max="8" width="2.625" customWidth="1"/>
  </cols>
  <sheetData>
    <row r="1" spans="1:11" ht="15.6" customHeight="1" x14ac:dyDescent="0.25">
      <c r="A1" s="54"/>
      <c r="B1" s="54"/>
      <c r="C1" s="54"/>
      <c r="D1" s="54"/>
      <c r="E1" s="54"/>
      <c r="F1" s="54"/>
      <c r="G1" s="54"/>
      <c r="H1" s="54"/>
    </row>
    <row r="2" spans="1:11" ht="15.6" customHeight="1" x14ac:dyDescent="0.25">
      <c r="A2" s="54"/>
      <c r="B2" s="269" t="s">
        <v>143</v>
      </c>
      <c r="C2" s="267">
        <v>1</v>
      </c>
      <c r="D2" s="268"/>
      <c r="E2" s="268"/>
      <c r="F2" s="268"/>
      <c r="G2" s="268"/>
      <c r="H2" s="15"/>
      <c r="I2" s="66"/>
      <c r="J2" s="66"/>
      <c r="K2" s="66"/>
    </row>
    <row r="3" spans="1:11" ht="15.6" customHeight="1" x14ac:dyDescent="0.25">
      <c r="A3" s="54"/>
      <c r="B3" s="270"/>
      <c r="C3" s="267"/>
      <c r="D3" s="268"/>
      <c r="E3" s="268"/>
      <c r="F3" s="268"/>
      <c r="G3" s="268"/>
      <c r="H3" s="54"/>
    </row>
    <row r="4" spans="1:11" ht="15.6" customHeight="1" x14ac:dyDescent="0.25">
      <c r="A4" s="54"/>
      <c r="B4" s="271"/>
      <c r="C4" s="267"/>
      <c r="D4" s="268"/>
      <c r="E4" s="268"/>
      <c r="F4" s="268"/>
      <c r="G4" s="268"/>
      <c r="H4" s="54"/>
    </row>
    <row r="5" spans="1:11" ht="15.6" customHeight="1" x14ac:dyDescent="0.25">
      <c r="A5" s="54"/>
      <c r="B5" s="54"/>
      <c r="D5" s="15"/>
      <c r="E5" s="15"/>
      <c r="F5" s="55"/>
      <c r="G5" s="54"/>
      <c r="H5" s="54"/>
    </row>
    <row r="6" spans="1:11" ht="15.6" customHeight="1" x14ac:dyDescent="0.25">
      <c r="A6" s="54"/>
      <c r="B6" s="284" t="s">
        <v>144</v>
      </c>
      <c r="C6" s="285"/>
      <c r="D6" s="298" t="str">
        <f>VLOOKUP($C$2,'fichier parlement'!$A$2:$AS$8,3,0)</f>
        <v>Sigfried BRACKE</v>
      </c>
      <c r="E6" s="299"/>
      <c r="F6" s="299"/>
      <c r="G6" s="300"/>
      <c r="H6" s="54"/>
    </row>
    <row r="7" spans="1:11" ht="15.6" customHeight="1" x14ac:dyDescent="0.25">
      <c r="A7" s="54"/>
      <c r="B7" s="286"/>
      <c r="C7" s="287"/>
      <c r="D7" s="301"/>
      <c r="E7" s="302"/>
      <c r="F7" s="302"/>
      <c r="G7" s="303"/>
      <c r="H7" s="54"/>
    </row>
    <row r="8" spans="1:11" ht="15.6" customHeight="1" x14ac:dyDescent="0.25">
      <c r="A8" s="54"/>
      <c r="B8" s="54"/>
      <c r="C8" s="54"/>
      <c r="D8" s="15"/>
      <c r="E8" s="15"/>
      <c r="F8" s="53"/>
      <c r="G8" s="54"/>
      <c r="H8" s="54"/>
    </row>
    <row r="9" spans="1:11" ht="15.6" customHeight="1" x14ac:dyDescent="0.25">
      <c r="A9" s="54"/>
      <c r="B9" s="272" t="s">
        <v>184</v>
      </c>
      <c r="C9" s="278" t="str">
        <f>VLOOKUP($C$2,'fichier parlement'!$A$2:$AS$8,4,0)</f>
        <v>Nieuw - Vlaamse Alliantie
Nouvelle Alliance Flamande</v>
      </c>
      <c r="D9" s="279"/>
      <c r="E9" s="279"/>
      <c r="F9" s="280"/>
      <c r="G9" s="274" t="str">
        <f>VLOOKUP($C$2,'fichier parlement'!$A$2:$AS$8,5,0)</f>
        <v>N-VA</v>
      </c>
      <c r="H9" s="54"/>
    </row>
    <row r="10" spans="1:11" ht="15.6" customHeight="1" x14ac:dyDescent="0.25">
      <c r="A10" s="54"/>
      <c r="B10" s="273"/>
      <c r="C10" s="281"/>
      <c r="D10" s="282"/>
      <c r="E10" s="282"/>
      <c r="F10" s="283"/>
      <c r="G10" s="275"/>
      <c r="H10" s="54"/>
    </row>
    <row r="11" spans="1:11" ht="15.6" customHeight="1" x14ac:dyDescent="0.25">
      <c r="A11" s="54"/>
      <c r="B11" s="54"/>
      <c r="D11" s="15"/>
      <c r="E11" s="15"/>
      <c r="F11" s="53"/>
      <c r="G11" s="54"/>
      <c r="H11" s="54"/>
    </row>
    <row r="12" spans="1:11" ht="15.6" customHeight="1" x14ac:dyDescent="0.25">
      <c r="A12" s="54"/>
      <c r="B12" s="288" t="s">
        <v>182</v>
      </c>
      <c r="C12" s="289"/>
      <c r="D12" s="304" t="str">
        <f>VLOOKUP($C$2,'fichier parlement'!$A$2:$AS$8,6,0)</f>
        <v>André FREDERIC</v>
      </c>
      <c r="E12" s="305"/>
      <c r="F12" s="305"/>
      <c r="G12" s="306"/>
      <c r="H12" s="54"/>
    </row>
    <row r="13" spans="1:11" ht="15.6" customHeight="1" x14ac:dyDescent="0.25">
      <c r="A13" s="54"/>
      <c r="B13" s="290"/>
      <c r="C13" s="291"/>
      <c r="D13" s="307"/>
      <c r="E13" s="308"/>
      <c r="F13" s="308"/>
      <c r="G13" s="309"/>
      <c r="H13" s="54"/>
    </row>
    <row r="14" spans="1:11" ht="15.6" customHeight="1" x14ac:dyDescent="0.25">
      <c r="A14" s="54"/>
      <c r="B14" s="54"/>
      <c r="C14" s="54"/>
      <c r="D14" s="54"/>
      <c r="E14" s="54"/>
      <c r="F14" s="54"/>
      <c r="G14" s="54"/>
    </row>
    <row r="15" spans="1:11" ht="15.6" customHeight="1" x14ac:dyDescent="0.25">
      <c r="A15" s="54"/>
      <c r="B15" s="276" t="s">
        <v>184</v>
      </c>
      <c r="C15" s="292" t="str">
        <f>VLOOKUP($C$2,'fichier parlement'!A2:AS8,7,0)</f>
        <v>Parti Socialiste</v>
      </c>
      <c r="D15" s="293"/>
      <c r="E15" s="293"/>
      <c r="F15" s="294"/>
      <c r="G15" s="276" t="str">
        <f>VLOOKUP($C$2,'fichier parlement'!$A$2:$AS$8,8,0)</f>
        <v>PS</v>
      </c>
      <c r="H15" s="54"/>
    </row>
    <row r="16" spans="1:11" ht="15.6" customHeight="1" x14ac:dyDescent="0.25">
      <c r="A16" s="54"/>
      <c r="B16" s="277"/>
      <c r="C16" s="295"/>
      <c r="D16" s="296"/>
      <c r="E16" s="296"/>
      <c r="F16" s="297"/>
      <c r="G16" s="277"/>
    </row>
    <row r="17" spans="1:8" ht="15.6" customHeight="1" x14ac:dyDescent="0.25">
      <c r="A17" s="54"/>
      <c r="B17" s="54"/>
      <c r="C17" s="54"/>
      <c r="D17" s="54"/>
      <c r="E17" s="54"/>
      <c r="F17" s="54"/>
      <c r="G17" s="54"/>
      <c r="H17" s="54"/>
    </row>
    <row r="18" spans="1:8" ht="15.6" customHeight="1" x14ac:dyDescent="0.25">
      <c r="A18" s="54"/>
      <c r="B18" s="263" t="s">
        <v>183</v>
      </c>
      <c r="C18" s="264"/>
      <c r="D18" s="247" t="str">
        <f>VLOOKUP($C$2,'fichier parlement'!$A$2:$AS$8,9,0)</f>
        <v>Françoise SCHEPMANS</v>
      </c>
      <c r="E18" s="248"/>
      <c r="F18" s="248"/>
      <c r="G18" s="249"/>
      <c r="H18" s="54"/>
    </row>
    <row r="19" spans="1:8" ht="15.6" customHeight="1" x14ac:dyDescent="0.25">
      <c r="A19" s="54"/>
      <c r="B19" s="265"/>
      <c r="C19" s="266"/>
      <c r="D19" s="250"/>
      <c r="E19" s="251"/>
      <c r="F19" s="251"/>
      <c r="G19" s="252"/>
      <c r="H19" s="54"/>
    </row>
    <row r="20" spans="1:8" ht="15.6" customHeight="1" x14ac:dyDescent="0.25">
      <c r="A20" s="54"/>
      <c r="B20" s="54"/>
      <c r="C20" s="54"/>
      <c r="D20" s="54"/>
      <c r="E20" s="54"/>
      <c r="G20" s="54"/>
      <c r="H20" s="54"/>
    </row>
    <row r="21" spans="1:8" ht="15.6" customHeight="1" x14ac:dyDescent="0.25">
      <c r="A21" s="54"/>
      <c r="B21" s="253" t="s">
        <v>184</v>
      </c>
      <c r="C21" s="255" t="str">
        <f>VLOOKUP($C$2,'fichier parlement'!$A$2:$AS$8,10,0)</f>
        <v>Mouvement Réformateur</v>
      </c>
      <c r="D21" s="256"/>
      <c r="E21" s="256"/>
      <c r="F21" s="257"/>
      <c r="G21" s="253" t="str">
        <f>VLOOKUP($C$2,'fichier parlement'!$A$2:$AS$8,11,0)</f>
        <v>MR</v>
      </c>
      <c r="H21" s="54"/>
    </row>
    <row r="22" spans="1:8" ht="15.6" customHeight="1" x14ac:dyDescent="0.25">
      <c r="A22" s="54"/>
      <c r="B22" s="254"/>
      <c r="C22" s="258"/>
      <c r="D22" s="259"/>
      <c r="E22" s="259"/>
      <c r="F22" s="260"/>
      <c r="G22" s="254"/>
    </row>
    <row r="23" spans="1:8" ht="15.6" customHeight="1" x14ac:dyDescent="0.25">
      <c r="A23" s="54"/>
      <c r="B23" s="54"/>
      <c r="C23" s="54"/>
      <c r="D23" s="54"/>
      <c r="E23" s="54"/>
      <c r="F23" s="54"/>
      <c r="G23" s="54"/>
      <c r="H23" s="54"/>
    </row>
    <row r="24" spans="1:8" ht="30" customHeight="1" x14ac:dyDescent="0.25">
      <c r="A24" s="54"/>
      <c r="B24" s="75" t="s">
        <v>228</v>
      </c>
      <c r="C24" s="73" t="str">
        <f>IF(""=0,"",)&amp;VLOOKUP($C$2,'fichier parlement'!$A$2:$AS$8,12,0)</f>
        <v>150</v>
      </c>
      <c r="D24" s="74"/>
      <c r="E24" s="261" t="s">
        <v>229</v>
      </c>
      <c r="F24" s="262"/>
      <c r="G24" s="73" t="str">
        <f>IF(""=0,"",)&amp;VLOOKUP($C$2,'fichier parlement'!$A$2:$AS$8,13,0)</f>
        <v/>
      </c>
      <c r="H24" s="54"/>
    </row>
    <row r="25" spans="1:8" ht="15.6" customHeight="1" x14ac:dyDescent="0.25">
      <c r="A25" s="54"/>
      <c r="B25" s="54"/>
      <c r="C25" s="54"/>
      <c r="D25" s="54"/>
      <c r="E25" s="54"/>
      <c r="F25" s="54"/>
      <c r="G25" s="54"/>
      <c r="H25" s="54"/>
    </row>
    <row r="26" spans="1:8" ht="15.6" customHeight="1" x14ac:dyDescent="0.25">
      <c r="A26" s="54"/>
      <c r="B26" s="57" t="s">
        <v>115</v>
      </c>
      <c r="C26" s="51" t="str">
        <f>IF(""=0,"",)&amp;VLOOKUP($C$2,'fichier parlement'!$A$2:$AS$8,26,0)</f>
        <v>9</v>
      </c>
      <c r="D26" s="51" t="str">
        <f>IF(""=0,"",)&amp;VLOOKUP($C$2,'fichier parlement'!$A$2:$AS$8,17,0)</f>
        <v/>
      </c>
      <c r="E26" s="51" t="str">
        <f>IF(""=0,"",)&amp;VLOOKUP($C$2,'fichier parlement'!$A$2:$AS$8,19,0)</f>
        <v/>
      </c>
      <c r="F26" s="57" t="s">
        <v>117</v>
      </c>
      <c r="G26" s="51" t="str">
        <f>IF(""=0,"",)&amp;VLOOKUP($C$2,'fichier parlement'!$A$2:$AS$8,31,0)</f>
        <v>18</v>
      </c>
      <c r="H26" s="54"/>
    </row>
    <row r="27" spans="1:8" s="53" customFormat="1" ht="15.6" customHeight="1" x14ac:dyDescent="0.25">
      <c r="A27" s="55"/>
      <c r="B27" s="48"/>
      <c r="C27" s="48"/>
      <c r="D27" s="15"/>
      <c r="E27" s="55"/>
      <c r="F27" s="48"/>
      <c r="G27" s="48"/>
      <c r="H27" s="55"/>
    </row>
    <row r="28" spans="1:8" ht="15.6" customHeight="1" x14ac:dyDescent="0.25">
      <c r="A28" s="54"/>
      <c r="B28" s="56" t="s">
        <v>186</v>
      </c>
      <c r="C28" s="51" t="str">
        <f>IF(""=0,"",)&amp;VLOOKUP($C$2,'fichier parlement'!$A$2:$AS$8,27,0)</f>
        <v>6</v>
      </c>
      <c r="D28" s="51" t="str">
        <f>IF(""=0,"",)&amp;VLOOKUP($C$2,'fichier parlement'!$A$2:$AS$8,16,0)</f>
        <v/>
      </c>
      <c r="E28" s="51" t="str">
        <f>IF(""=0,"",)&amp;VLOOKUP($C$2,'fichier parlement'!$A$2:$AS$8,23,0)</f>
        <v/>
      </c>
      <c r="F28" s="56" t="s">
        <v>188</v>
      </c>
      <c r="G28" s="51" t="str">
        <f>IF(""=0,"",)&amp;VLOOKUP($C$2,'fichier parlement'!$A$2:$AS$8,37,0)</f>
        <v>6</v>
      </c>
      <c r="H28" s="54"/>
    </row>
    <row r="29" spans="1:8" s="53" customFormat="1" ht="15.6" customHeight="1" x14ac:dyDescent="0.25">
      <c r="A29" s="55"/>
      <c r="B29" s="48"/>
      <c r="C29" s="48"/>
      <c r="D29" s="15"/>
      <c r="E29" s="55"/>
      <c r="F29" s="48"/>
      <c r="G29" s="48"/>
      <c r="H29" s="55"/>
    </row>
    <row r="30" spans="1:8" ht="15.6" customHeight="1" x14ac:dyDescent="0.25">
      <c r="A30" s="54"/>
      <c r="B30" s="61" t="s">
        <v>185</v>
      </c>
      <c r="C30" s="51" t="str">
        <f>IF(""=0,"",)&amp;VLOOKUP($C$2,'fichier parlement'!$A$2:$AS$8,30,0)</f>
        <v>2</v>
      </c>
      <c r="D30" s="46"/>
      <c r="E30" s="46"/>
      <c r="F30" s="136" t="s">
        <v>305</v>
      </c>
      <c r="G30" s="51" t="str">
        <f>IF(""=0,"",)&amp;VLOOKUP($C$2,'fichier parlement'!$A$2:$AS$8,36,0)</f>
        <v>2</v>
      </c>
      <c r="H30" s="54"/>
    </row>
    <row r="31" spans="1:8" s="53" customFormat="1" ht="15.6" customHeight="1" x14ac:dyDescent="0.25">
      <c r="A31" s="55"/>
      <c r="B31" s="48"/>
      <c r="C31" s="48"/>
      <c r="D31" s="15"/>
      <c r="E31" s="55"/>
      <c r="F31" s="48"/>
      <c r="G31" s="48"/>
      <c r="H31" s="55"/>
    </row>
    <row r="32" spans="1:8" ht="15.6" customHeight="1" x14ac:dyDescent="0.25">
      <c r="A32" s="54"/>
      <c r="B32" s="49" t="s">
        <v>305</v>
      </c>
      <c r="C32" s="51" t="str">
        <f>IF(""=0,"",)&amp;VLOOKUP($C$2,'fichier parlement'!$A$2:$AS$8,38,0)</f>
        <v/>
      </c>
      <c r="D32" s="51" t="str">
        <f>IF(""=0,"",)&amp;VLOOKUP($C$2,'fichier parlement'!$A$2:$AS$8,24,0)</f>
        <v/>
      </c>
      <c r="E32" s="51" t="str">
        <f>IF(""=0,"",)&amp;VLOOKUP($C$2,'fichier parlement'!$A$2:$AS$8,18,0)</f>
        <v/>
      </c>
      <c r="F32" s="59" t="s">
        <v>120</v>
      </c>
      <c r="G32" s="51" t="str">
        <f>IF(""=0,"",)&amp;VLOOKUP($C$2,'fichier parlement'!$A$2:$AS$8,32,0)</f>
        <v>33</v>
      </c>
      <c r="H32" s="54"/>
    </row>
    <row r="33" spans="1:8" s="53" customFormat="1" ht="12" customHeight="1" x14ac:dyDescent="0.25">
      <c r="A33" s="55"/>
      <c r="B33" s="48"/>
      <c r="C33" s="48"/>
      <c r="D33" s="15"/>
      <c r="E33" s="55"/>
      <c r="F33" s="48"/>
      <c r="G33" s="48"/>
      <c r="H33" s="55"/>
    </row>
    <row r="34" spans="1:8" ht="15.6" customHeight="1" x14ac:dyDescent="0.25">
      <c r="A34" s="54"/>
      <c r="B34" s="62" t="s">
        <v>304</v>
      </c>
      <c r="C34" s="51" t="str">
        <f>IF(""=0,"",)&amp;VLOOKUP($C$2,'fichier parlement'!$A$2:$AS$8,29,0)</f>
        <v>1</v>
      </c>
      <c r="D34" s="46"/>
      <c r="E34" s="46" t="str">
        <f>IF(""=0,"",)&amp;VLOOKUP($C$2,'fichier parlement'!$A$2:$AS$8,21,0)</f>
        <v/>
      </c>
      <c r="F34" s="58" t="s">
        <v>113</v>
      </c>
      <c r="G34" s="51" t="str">
        <f>IF(""=0,"",)&amp;VLOOKUP($C$2,'fichier parlement'!$A$2:$AS$8,33,0)</f>
        <v>14</v>
      </c>
      <c r="H34" s="54"/>
    </row>
    <row r="35" spans="1:8" s="53" customFormat="1" ht="15.6" customHeight="1" x14ac:dyDescent="0.25">
      <c r="A35" s="55"/>
      <c r="B35" s="48"/>
      <c r="C35" s="48"/>
      <c r="D35" s="15"/>
      <c r="E35" s="55"/>
      <c r="F35" s="48"/>
      <c r="G35" s="48"/>
      <c r="H35" s="55"/>
    </row>
    <row r="36" spans="1:8" ht="15.6" customHeight="1" x14ac:dyDescent="0.25">
      <c r="A36" s="54"/>
      <c r="B36" s="58" t="s">
        <v>112</v>
      </c>
      <c r="C36" s="51" t="str">
        <f>IF(""=0,"",)&amp;VLOOKUP($C$2,'fichier parlement'!$A$2:$AS$8,28,0)</f>
        <v>20</v>
      </c>
      <c r="D36" s="51" t="str">
        <f>IF(""=0,"",)&amp;VLOOKUP($C$2,'fichier parlement'!$A$2:$AS$8,15,0)</f>
        <v/>
      </c>
      <c r="E36" s="51" t="str">
        <f>IF(""=0,"",)&amp;VLOOKUP($C$2,'fichier parlement'!$A$2:$AS$8,20,0)</f>
        <v/>
      </c>
      <c r="F36" s="60" t="s">
        <v>118</v>
      </c>
      <c r="G36" s="51" t="str">
        <f>IF(""=0,"",)&amp;VLOOKUP($C$2,'fichier parlement'!$A$2:$AS$8,35,0)</f>
        <v>13</v>
      </c>
      <c r="H36" s="54"/>
    </row>
    <row r="37" spans="1:8" ht="15.6" customHeight="1" x14ac:dyDescent="0.25">
      <c r="A37" s="54"/>
      <c r="B37" s="13"/>
      <c r="C37" s="13"/>
      <c r="D37" s="13"/>
      <c r="E37" s="54"/>
      <c r="F37" s="48"/>
      <c r="G37" s="13"/>
      <c r="H37" s="54"/>
    </row>
    <row r="38" spans="1:8" ht="15.6" customHeight="1" x14ac:dyDescent="0.25">
      <c r="A38" s="54"/>
      <c r="B38" s="60" t="s">
        <v>190</v>
      </c>
      <c r="C38" s="51" t="str">
        <f>IF(""=0,"",)&amp;VLOOKUP($C$2,'fichier parlement'!$A$2:$AS$8,25,0)</f>
        <v>23</v>
      </c>
      <c r="D38" s="51" t="str">
        <f>IF(""=0,"",)&amp;VLOOKUP($C$2,'fichier parlement'!$A$2:$AS$8,14,0)</f>
        <v/>
      </c>
      <c r="E38" s="51" t="str">
        <f>IF(""=0,"",)&amp;VLOOKUP($C$2,'fichier parlement'!$A$2:$AS$8,22,0)</f>
        <v/>
      </c>
      <c r="F38" s="59" t="s">
        <v>161</v>
      </c>
      <c r="G38" s="51" t="str">
        <f>IF(""=0,"",)&amp;VLOOKUP($C$2,'fichier parlement'!$A$2:$AS$8,34,0)</f>
        <v>3</v>
      </c>
      <c r="H38" s="54"/>
    </row>
    <row r="39" spans="1:8" ht="15.6" customHeight="1" x14ac:dyDescent="0.25">
      <c r="A39" s="54"/>
      <c r="B39" s="48"/>
      <c r="C39" s="48"/>
      <c r="D39" s="15"/>
      <c r="E39" s="55"/>
      <c r="F39" s="48"/>
      <c r="G39" s="48"/>
      <c r="H39" s="54"/>
    </row>
    <row r="40" spans="1:8" ht="15.6" customHeight="1" x14ac:dyDescent="0.25">
      <c r="A40" s="54"/>
      <c r="B40" s="63" t="s">
        <v>249</v>
      </c>
      <c r="C40" s="51" t="str">
        <f>IF(""=0,"",)&amp;VLOOKUP($C$2,'fichier parlement'!$A$2:$AS$8,39,0)</f>
        <v/>
      </c>
      <c r="D40" s="46"/>
      <c r="E40" s="46"/>
      <c r="F40" s="49"/>
      <c r="G40" s="51"/>
      <c r="H40" s="54"/>
    </row>
    <row r="41" spans="1:8" ht="15.6" customHeight="1" x14ac:dyDescent="0.25">
      <c r="A41" s="54"/>
      <c r="B41" s="48"/>
      <c r="C41" s="48"/>
      <c r="D41" s="15"/>
      <c r="E41" s="55"/>
      <c r="F41" s="48"/>
      <c r="G41" s="48"/>
      <c r="H41" s="54"/>
    </row>
    <row r="42" spans="1:8" ht="15.6" customHeight="1" x14ac:dyDescent="0.25">
      <c r="A42" s="54"/>
      <c r="B42" s="49"/>
      <c r="C42" s="51"/>
      <c r="D42" s="46"/>
      <c r="E42" s="78"/>
      <c r="F42" s="49"/>
      <c r="G42" s="51"/>
      <c r="H42" s="54"/>
    </row>
    <row r="43" spans="1:8" ht="15.6" customHeight="1" x14ac:dyDescent="0.25">
      <c r="A43" s="54"/>
      <c r="B43" s="48"/>
      <c r="C43" s="48"/>
      <c r="D43" s="15"/>
      <c r="E43" s="55"/>
      <c r="F43" s="48"/>
      <c r="G43" s="48"/>
      <c r="H43" s="54"/>
    </row>
    <row r="44" spans="1:8" ht="15.6" customHeight="1" x14ac:dyDescent="0.25">
      <c r="A44" s="54"/>
      <c r="B44" s="57" t="s">
        <v>189</v>
      </c>
      <c r="C44" s="51" t="str">
        <f>IF(""=0,"",)&amp;VLOOKUP($C$2,'fichier parlement'!$A$2:$AS$8,40,0)</f>
        <v/>
      </c>
      <c r="D44" s="46"/>
      <c r="E44" s="46"/>
      <c r="F44" s="64" t="s">
        <v>135</v>
      </c>
      <c r="G44" s="51" t="str">
        <f>IF(""=0,"",)&amp;VLOOKUP($C$2,'fichier parlement'!$A$2:$AS$8,43,0)</f>
        <v/>
      </c>
      <c r="H44" s="54"/>
    </row>
    <row r="45" spans="1:8" ht="15.6" customHeight="1" x14ac:dyDescent="0.25">
      <c r="A45" s="54"/>
      <c r="B45" s="48"/>
      <c r="C45" s="48"/>
      <c r="D45" s="15"/>
      <c r="E45" s="55"/>
      <c r="F45" s="48"/>
      <c r="G45" s="48"/>
      <c r="H45" s="54"/>
    </row>
    <row r="46" spans="1:8" ht="15.6" customHeight="1" x14ac:dyDescent="0.25">
      <c r="A46" s="54"/>
      <c r="B46" s="56" t="s">
        <v>186</v>
      </c>
      <c r="C46" s="51" t="str">
        <f>IF(""=0,"",)&amp;VLOOKUP($C$2,'fichier parlement'!$A$2:$AS$8,44,0)</f>
        <v/>
      </c>
      <c r="D46" s="46"/>
      <c r="E46" s="46"/>
      <c r="F46" s="60" t="s">
        <v>130</v>
      </c>
      <c r="G46" s="51" t="str">
        <f>IF(""=0,"",)&amp;VLOOKUP($C$2,'fichier parlement'!$A$2:$AS$8,41,0)</f>
        <v/>
      </c>
      <c r="H46" s="54"/>
    </row>
    <row r="47" spans="1:8" ht="15.6" customHeight="1" x14ac:dyDescent="0.25">
      <c r="A47" s="54"/>
      <c r="B47" s="48"/>
      <c r="C47" s="48"/>
      <c r="D47" s="15"/>
      <c r="E47" s="55"/>
      <c r="F47" s="48"/>
      <c r="G47" s="48"/>
      <c r="H47" s="54"/>
    </row>
    <row r="48" spans="1:8" ht="15.6" customHeight="1" x14ac:dyDescent="0.25">
      <c r="A48" s="54"/>
      <c r="B48" s="58" t="s">
        <v>136</v>
      </c>
      <c r="C48" s="51" t="str">
        <f>IF(""=0,"",)&amp;VLOOKUP($C$2,'fichier parlement'!$A$2:$AS$8,42,0)</f>
        <v/>
      </c>
      <c r="D48" s="46"/>
      <c r="E48" s="46"/>
      <c r="F48" s="65" t="s">
        <v>187</v>
      </c>
      <c r="G48" s="51" t="str">
        <f>IF(""=0,"",)&amp;VLOOKUP($C$2,'fichier parlement'!$A$2:$AS$8,45,0)</f>
        <v/>
      </c>
      <c r="H48" s="54"/>
    </row>
    <row r="49" spans="1:8" x14ac:dyDescent="0.25">
      <c r="A49" s="54"/>
      <c r="B49" s="54"/>
      <c r="C49" s="54"/>
      <c r="D49" s="54"/>
      <c r="E49" s="54"/>
      <c r="F49" s="54"/>
      <c r="G49" s="54"/>
      <c r="H49" s="54"/>
    </row>
    <row r="50" spans="1:8" x14ac:dyDescent="0.25">
      <c r="A50" s="54"/>
      <c r="B50" s="54"/>
      <c r="C50" s="54"/>
      <c r="D50" s="54"/>
      <c r="E50" s="54"/>
      <c r="F50" s="54"/>
      <c r="G50" s="54"/>
      <c r="H50" s="54"/>
    </row>
    <row r="51" spans="1:8" x14ac:dyDescent="0.25">
      <c r="A51" s="54"/>
      <c r="B51" s="54"/>
      <c r="C51" s="54"/>
      <c r="D51" s="54"/>
      <c r="E51" s="54"/>
      <c r="F51" s="54"/>
      <c r="G51" s="54"/>
      <c r="H51" s="54"/>
    </row>
    <row r="52" spans="1:8" x14ac:dyDescent="0.25">
      <c r="A52" s="54"/>
      <c r="B52" s="54"/>
      <c r="C52" s="54"/>
      <c r="D52" s="54"/>
      <c r="E52" s="54"/>
      <c r="F52" s="54"/>
      <c r="G52" s="54"/>
      <c r="H52" s="54"/>
    </row>
    <row r="53" spans="1:8" x14ac:dyDescent="0.25">
      <c r="A53" s="54"/>
      <c r="B53" s="54"/>
      <c r="C53" s="54"/>
      <c r="D53" s="54"/>
      <c r="E53" s="54"/>
      <c r="F53" s="54"/>
      <c r="G53" s="54"/>
      <c r="H53" s="54"/>
    </row>
    <row r="54" spans="1:8" x14ac:dyDescent="0.25">
      <c r="A54" s="54"/>
      <c r="B54" s="54"/>
      <c r="C54" s="54"/>
      <c r="D54" s="54"/>
      <c r="E54" s="54"/>
      <c r="F54" s="54"/>
      <c r="G54" s="54"/>
      <c r="H54" s="54"/>
    </row>
    <row r="55" spans="1:8" x14ac:dyDescent="0.25">
      <c r="A55" s="54"/>
      <c r="B55" s="54"/>
      <c r="C55" s="54"/>
      <c r="D55" s="54"/>
      <c r="E55" s="54"/>
      <c r="F55" s="54"/>
      <c r="G55" s="54"/>
      <c r="H55" s="54"/>
    </row>
    <row r="56" spans="1:8" x14ac:dyDescent="0.25">
      <c r="A56" s="54"/>
      <c r="B56" s="54"/>
      <c r="C56" s="54"/>
      <c r="D56" s="54"/>
      <c r="E56" s="54"/>
      <c r="F56" s="54"/>
      <c r="G56" s="54"/>
      <c r="H56" s="54"/>
    </row>
  </sheetData>
  <sheetProtection algorithmName="SHA-512" hashValue="zOUVXIjr0NBpimlGaezfY1UqmtgyCsuwolpqblFpw7wIhfvJAklGMHnonf9dSECUmkUH28EcbZ8sOJIQm1eQJg==" saltValue="JmSHM+1FyjISf2DgCpXXYg==" spinCount="100000" sheet="1" objects="1" scenarios="1"/>
  <dataConsolidate/>
  <mergeCells count="18">
    <mergeCell ref="C2:G4"/>
    <mergeCell ref="B2:B4"/>
    <mergeCell ref="B9:B10"/>
    <mergeCell ref="G9:G10"/>
    <mergeCell ref="B15:B16"/>
    <mergeCell ref="G15:G16"/>
    <mergeCell ref="C9:F10"/>
    <mergeCell ref="B6:C7"/>
    <mergeCell ref="B12:C13"/>
    <mergeCell ref="C15:F16"/>
    <mergeCell ref="D6:G7"/>
    <mergeCell ref="D12:G13"/>
    <mergeCell ref="D18:G19"/>
    <mergeCell ref="B21:B22"/>
    <mergeCell ref="G21:G22"/>
    <mergeCell ref="C21:F22"/>
    <mergeCell ref="E24:F24"/>
    <mergeCell ref="B18:C19"/>
  </mergeCells>
  <printOptions horizontalCentered="1"/>
  <pageMargins left="0" right="0" top="0" bottom="0"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Drop Down 4">
              <controlPr defaultSize="0" autoLine="0" autoPict="0">
                <anchor moveWithCells="1" sizeWithCells="1">
                  <from>
                    <xdr:col>2</xdr:col>
                    <xdr:colOff>9525</xdr:colOff>
                    <xdr:row>0</xdr:row>
                    <xdr:rowOff>180975</xdr:rowOff>
                  </from>
                  <to>
                    <xdr:col>6</xdr:col>
                    <xdr:colOff>495300</xdr:colOff>
                    <xdr:row>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N19"/>
  <sheetViews>
    <sheetView view="pageBreakPreview" zoomScaleNormal="100" zoomScaleSheetLayoutView="100" workbookViewId="0">
      <selection activeCell="L4" sqref="L4"/>
    </sheetView>
  </sheetViews>
  <sheetFormatPr baseColWidth="10" defaultRowHeight="15.75" x14ac:dyDescent="0.25"/>
  <cols>
    <col min="1" max="4" width="10.625" style="2" customWidth="1"/>
    <col min="5" max="5" width="2.625" style="2" customWidth="1"/>
    <col min="6" max="9" width="10.625" style="2" customWidth="1"/>
    <col min="10" max="10" width="2.625" style="2" customWidth="1"/>
    <col min="11" max="14" width="10.625" style="2" customWidth="1"/>
    <col min="15" max="16384" width="11" style="2"/>
  </cols>
  <sheetData>
    <row r="1" spans="1:14" ht="16.5" thickBot="1" x14ac:dyDescent="0.3">
      <c r="A1" s="1"/>
      <c r="B1" s="1"/>
      <c r="C1" s="1"/>
      <c r="D1" s="1"/>
      <c r="E1" s="1"/>
      <c r="F1" s="1"/>
      <c r="G1" s="1"/>
      <c r="H1" s="1"/>
      <c r="I1" s="1"/>
      <c r="J1" s="1"/>
      <c r="K1" s="1"/>
      <c r="L1" s="1"/>
      <c r="M1" s="1"/>
      <c r="N1" s="1"/>
    </row>
    <row r="2" spans="1:14" ht="16.5" thickBot="1" x14ac:dyDescent="0.3">
      <c r="A2" s="1"/>
      <c r="B2" s="1"/>
      <c r="C2" s="1"/>
      <c r="D2" s="1"/>
      <c r="E2" s="1"/>
      <c r="F2" s="313" t="s">
        <v>2</v>
      </c>
      <c r="G2" s="314"/>
      <c r="H2" s="314"/>
      <c r="I2" s="315"/>
      <c r="J2" s="1"/>
      <c r="K2" s="1"/>
      <c r="L2" s="1"/>
      <c r="M2" s="1"/>
      <c r="N2" s="1"/>
    </row>
    <row r="3" spans="1:14" ht="16.5" thickBot="1" x14ac:dyDescent="0.3">
      <c r="A3" s="1"/>
      <c r="B3" s="1"/>
      <c r="C3" s="1"/>
      <c r="D3" s="1"/>
      <c r="E3" s="1"/>
      <c r="F3" s="1"/>
      <c r="G3" s="1"/>
      <c r="H3" s="1"/>
      <c r="I3" s="1"/>
      <c r="J3" s="1"/>
      <c r="K3" s="1"/>
      <c r="L3" s="1"/>
      <c r="M3" s="1"/>
      <c r="N3" s="1"/>
    </row>
    <row r="4" spans="1:14" ht="16.5" thickTop="1" x14ac:dyDescent="0.25">
      <c r="A4" s="1"/>
      <c r="B4" s="1"/>
      <c r="C4" s="1"/>
      <c r="D4" s="1"/>
      <c r="E4" s="1"/>
      <c r="F4" s="316" t="s">
        <v>4</v>
      </c>
      <c r="G4" s="317"/>
      <c r="H4" s="317"/>
      <c r="I4" s="318"/>
      <c r="J4" s="1"/>
      <c r="K4" s="1"/>
      <c r="L4" s="1"/>
      <c r="M4" s="1"/>
      <c r="N4" s="1"/>
    </row>
    <row r="5" spans="1:14" ht="16.5" thickBot="1" x14ac:dyDescent="0.3">
      <c r="A5" s="1"/>
      <c r="B5" s="1"/>
      <c r="C5" s="1"/>
      <c r="D5" s="1"/>
      <c r="E5" s="1"/>
      <c r="F5" s="319" t="s">
        <v>5</v>
      </c>
      <c r="G5" s="320"/>
      <c r="H5" s="320"/>
      <c r="I5" s="321"/>
      <c r="J5" s="1"/>
      <c r="K5" s="1"/>
      <c r="L5" s="1"/>
      <c r="M5" s="1"/>
      <c r="N5" s="1"/>
    </row>
    <row r="6" spans="1:14" ht="16.5" thickTop="1" x14ac:dyDescent="0.25">
      <c r="A6" s="1"/>
      <c r="B6" s="1"/>
      <c r="C6" s="1"/>
      <c r="D6" s="1"/>
      <c r="E6" s="1"/>
      <c r="F6" s="1"/>
      <c r="G6" s="1"/>
      <c r="H6" s="3"/>
      <c r="I6" s="1"/>
      <c r="J6" s="1"/>
      <c r="K6" s="1"/>
      <c r="L6" s="1"/>
      <c r="M6" s="1"/>
      <c r="N6" s="1"/>
    </row>
    <row r="7" spans="1:14" ht="16.5" thickBot="1" x14ac:dyDescent="0.3">
      <c r="A7" s="1"/>
      <c r="B7" s="1"/>
      <c r="C7" s="4"/>
      <c r="D7" s="5"/>
      <c r="E7" s="5"/>
      <c r="F7" s="5"/>
      <c r="G7" s="6"/>
      <c r="H7" s="7"/>
      <c r="I7" s="5"/>
      <c r="J7" s="5"/>
      <c r="K7" s="5"/>
      <c r="L7" s="6"/>
      <c r="M7" s="1"/>
      <c r="N7" s="1"/>
    </row>
    <row r="8" spans="1:14" ht="16.5" thickBot="1" x14ac:dyDescent="0.3">
      <c r="A8" s="331" t="s">
        <v>0</v>
      </c>
      <c r="B8" s="332"/>
      <c r="C8" s="332"/>
      <c r="D8" s="333"/>
      <c r="E8" s="1"/>
      <c r="F8" s="334" t="s">
        <v>3</v>
      </c>
      <c r="G8" s="335"/>
      <c r="H8" s="335"/>
      <c r="I8" s="336"/>
      <c r="J8" s="1"/>
      <c r="K8" s="310" t="s">
        <v>1</v>
      </c>
      <c r="L8" s="311"/>
      <c r="M8" s="311"/>
      <c r="N8" s="312"/>
    </row>
    <row r="9" spans="1:14" ht="16.5" thickBot="1" x14ac:dyDescent="0.3">
      <c r="A9" s="1"/>
      <c r="B9" s="1"/>
      <c r="C9" s="1"/>
      <c r="D9" s="1"/>
      <c r="E9" s="1"/>
      <c r="F9" s="1"/>
      <c r="G9" s="1"/>
      <c r="H9" s="8"/>
      <c r="I9" s="9"/>
      <c r="J9" s="9"/>
      <c r="K9" s="9"/>
      <c r="L9" s="10"/>
      <c r="M9" s="1"/>
      <c r="N9" s="1"/>
    </row>
    <row r="10" spans="1:14" ht="16.5" thickTop="1" x14ac:dyDescent="0.25">
      <c r="A10" s="346" t="s">
        <v>12</v>
      </c>
      <c r="B10" s="347"/>
      <c r="C10" s="347"/>
      <c r="D10" s="348"/>
      <c r="E10" s="1"/>
      <c r="F10" s="355" t="s">
        <v>15</v>
      </c>
      <c r="G10" s="356"/>
      <c r="H10" s="356"/>
      <c r="I10" s="357"/>
      <c r="J10" s="1"/>
      <c r="K10" s="337" t="s">
        <v>17</v>
      </c>
      <c r="L10" s="338"/>
      <c r="M10" s="338"/>
      <c r="N10" s="339"/>
    </row>
    <row r="11" spans="1:14" x14ac:dyDescent="0.25">
      <c r="A11" s="349" t="s">
        <v>11</v>
      </c>
      <c r="B11" s="350"/>
      <c r="C11" s="350"/>
      <c r="D11" s="351"/>
      <c r="E11" s="1"/>
      <c r="F11" s="358" t="s">
        <v>14</v>
      </c>
      <c r="G11" s="359"/>
      <c r="H11" s="359"/>
      <c r="I11" s="360"/>
      <c r="J11" s="1"/>
      <c r="K11" s="340" t="s">
        <v>18</v>
      </c>
      <c r="L11" s="341"/>
      <c r="M11" s="341"/>
      <c r="N11" s="342"/>
    </row>
    <row r="12" spans="1:14" x14ac:dyDescent="0.25">
      <c r="A12" s="349" t="s">
        <v>7</v>
      </c>
      <c r="B12" s="350"/>
      <c r="C12" s="350"/>
      <c r="D12" s="351"/>
      <c r="E12" s="1"/>
      <c r="F12" s="358" t="s">
        <v>10</v>
      </c>
      <c r="G12" s="359"/>
      <c r="H12" s="359"/>
      <c r="I12" s="360"/>
      <c r="J12" s="1"/>
      <c r="K12" s="340" t="s">
        <v>19</v>
      </c>
      <c r="L12" s="341"/>
      <c r="M12" s="341"/>
      <c r="N12" s="342"/>
    </row>
    <row r="13" spans="1:14" ht="16.5" thickBot="1" x14ac:dyDescent="0.3">
      <c r="A13" s="352" t="s">
        <v>6</v>
      </c>
      <c r="B13" s="353"/>
      <c r="C13" s="353"/>
      <c r="D13" s="354"/>
      <c r="E13" s="1"/>
      <c r="F13" s="361" t="s">
        <v>16</v>
      </c>
      <c r="G13" s="362"/>
      <c r="H13" s="362"/>
      <c r="I13" s="363"/>
      <c r="J13" s="1"/>
      <c r="K13" s="343" t="s">
        <v>20</v>
      </c>
      <c r="L13" s="344"/>
      <c r="M13" s="344"/>
      <c r="N13" s="345"/>
    </row>
    <row r="14" spans="1:14" ht="16.5" thickTop="1" x14ac:dyDescent="0.25">
      <c r="A14" s="1"/>
      <c r="B14" s="1"/>
      <c r="C14" s="3"/>
      <c r="D14" s="11"/>
      <c r="E14" s="1"/>
      <c r="F14" s="1"/>
      <c r="G14" s="1"/>
      <c r="H14" s="1"/>
      <c r="I14" s="1"/>
      <c r="J14" s="1"/>
      <c r="K14" s="1"/>
      <c r="L14" s="1"/>
      <c r="M14" s="1"/>
      <c r="N14" s="1"/>
    </row>
    <row r="15" spans="1:14" x14ac:dyDescent="0.25">
      <c r="A15" s="322" t="s">
        <v>13</v>
      </c>
      <c r="B15" s="323"/>
      <c r="C15" s="323"/>
      <c r="D15" s="324"/>
      <c r="E15" s="1"/>
      <c r="F15" s="367" t="s">
        <v>21</v>
      </c>
      <c r="G15" s="368"/>
      <c r="H15" s="368"/>
      <c r="I15" s="215"/>
      <c r="J15" s="1"/>
      <c r="K15" s="374" t="s">
        <v>24</v>
      </c>
      <c r="L15" s="375"/>
      <c r="M15" s="375"/>
      <c r="N15" s="376"/>
    </row>
    <row r="16" spans="1:14" x14ac:dyDescent="0.25">
      <c r="A16" s="325" t="s">
        <v>9</v>
      </c>
      <c r="B16" s="326"/>
      <c r="C16" s="326"/>
      <c r="D16" s="327"/>
      <c r="E16" s="1"/>
      <c r="F16" s="369" t="s">
        <v>23</v>
      </c>
      <c r="G16" s="370"/>
      <c r="H16" s="370"/>
      <c r="I16" s="371"/>
      <c r="J16" s="1"/>
      <c r="K16" s="377" t="s">
        <v>25</v>
      </c>
      <c r="L16" s="378"/>
      <c r="M16" s="378"/>
      <c r="N16" s="379"/>
    </row>
    <row r="17" spans="1:14" x14ac:dyDescent="0.25">
      <c r="A17" s="328" t="s">
        <v>8</v>
      </c>
      <c r="B17" s="329"/>
      <c r="C17" s="329"/>
      <c r="D17" s="330"/>
      <c r="E17" s="1"/>
      <c r="F17" s="372" t="s">
        <v>22</v>
      </c>
      <c r="G17" s="373"/>
      <c r="H17" s="373"/>
      <c r="I17" s="217"/>
      <c r="J17" s="1"/>
      <c r="K17" s="377" t="s">
        <v>27</v>
      </c>
      <c r="L17" s="378"/>
      <c r="M17" s="378"/>
      <c r="N17" s="379"/>
    </row>
    <row r="18" spans="1:14" x14ac:dyDescent="0.25">
      <c r="A18" s="1"/>
      <c r="B18" s="1"/>
      <c r="C18" s="1"/>
      <c r="D18" s="1"/>
      <c r="E18" s="1"/>
      <c r="F18" s="1"/>
      <c r="G18" s="1"/>
      <c r="H18" s="1"/>
      <c r="I18" s="1"/>
      <c r="J18" s="1"/>
      <c r="K18" s="364" t="s">
        <v>26</v>
      </c>
      <c r="L18" s="365"/>
      <c r="M18" s="365"/>
      <c r="N18" s="366"/>
    </row>
    <row r="19" spans="1:14" x14ac:dyDescent="0.25">
      <c r="A19" s="1"/>
      <c r="B19" s="1"/>
      <c r="C19" s="1"/>
      <c r="D19" s="1"/>
      <c r="E19" s="1"/>
      <c r="F19" s="1"/>
      <c r="G19" s="1"/>
      <c r="H19" s="1"/>
      <c r="I19" s="1"/>
      <c r="J19" s="1"/>
      <c r="K19" s="1"/>
      <c r="L19" s="1"/>
      <c r="M19" s="1"/>
      <c r="N19" s="1"/>
    </row>
  </sheetData>
  <sheetProtection password="DD0B" sheet="1" objects="1" scenarios="1"/>
  <mergeCells count="28">
    <mergeCell ref="K18:N18"/>
    <mergeCell ref="F15:I15"/>
    <mergeCell ref="F16:I16"/>
    <mergeCell ref="F17:I17"/>
    <mergeCell ref="K15:N15"/>
    <mergeCell ref="K16:N16"/>
    <mergeCell ref="K17:N17"/>
    <mergeCell ref="A16:D16"/>
    <mergeCell ref="A17:D17"/>
    <mergeCell ref="A8:D8"/>
    <mergeCell ref="F8:I8"/>
    <mergeCell ref="K10:N10"/>
    <mergeCell ref="K11:N11"/>
    <mergeCell ref="K12:N12"/>
    <mergeCell ref="K13:N13"/>
    <mergeCell ref="A10:D10"/>
    <mergeCell ref="A12:D12"/>
    <mergeCell ref="A13:D13"/>
    <mergeCell ref="F10:I10"/>
    <mergeCell ref="F12:I12"/>
    <mergeCell ref="F13:I13"/>
    <mergeCell ref="A11:D11"/>
    <mergeCell ref="F11:I11"/>
    <mergeCell ref="K8:N8"/>
    <mergeCell ref="F2:I2"/>
    <mergeCell ref="F4:I4"/>
    <mergeCell ref="F5:I5"/>
    <mergeCell ref="A15:D15"/>
  </mergeCells>
  <pageMargins left="0" right="0" top="0" bottom="0"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P28"/>
  <sheetViews>
    <sheetView view="pageBreakPreview" zoomScaleNormal="100" zoomScaleSheetLayoutView="100" workbookViewId="0">
      <selection activeCell="J4" sqref="J4"/>
    </sheetView>
  </sheetViews>
  <sheetFormatPr baseColWidth="10" defaultRowHeight="15.75" x14ac:dyDescent="0.25"/>
  <cols>
    <col min="1" max="2" width="11.625" style="2" customWidth="1"/>
    <col min="3" max="3" width="2.625" style="2" customWidth="1"/>
    <col min="4" max="5" width="11.625" style="2" customWidth="1"/>
    <col min="6" max="6" width="2.625" style="2" customWidth="1"/>
    <col min="7" max="8" width="11.625" style="2" customWidth="1"/>
    <col min="9" max="9" width="2.625" style="2" customWidth="1"/>
    <col min="10" max="12" width="11.625" style="2" customWidth="1"/>
    <col min="13" max="16384" width="11" style="2"/>
  </cols>
  <sheetData>
    <row r="1" spans="1:16" ht="16.5" thickBot="1" x14ac:dyDescent="0.3">
      <c r="A1" s="1"/>
      <c r="B1" s="1"/>
      <c r="C1" s="1"/>
      <c r="D1" s="1"/>
      <c r="E1" s="1"/>
      <c r="F1" s="1"/>
      <c r="G1" s="1"/>
      <c r="H1" s="1"/>
      <c r="I1" s="1"/>
      <c r="J1" s="1"/>
      <c r="K1" s="1"/>
    </row>
    <row r="2" spans="1:16" ht="16.5" thickBot="1" x14ac:dyDescent="0.3">
      <c r="A2" s="1"/>
      <c r="B2" s="1"/>
      <c r="C2" s="1"/>
      <c r="D2" s="16"/>
      <c r="E2" s="313" t="s">
        <v>2</v>
      </c>
      <c r="F2" s="314"/>
      <c r="G2" s="315"/>
      <c r="H2" s="1"/>
      <c r="I2" s="1"/>
      <c r="J2" s="1"/>
      <c r="K2" s="1"/>
      <c r="P2" s="21"/>
    </row>
    <row r="3" spans="1:16" ht="16.5" thickBot="1" x14ac:dyDescent="0.3">
      <c r="A3" s="1"/>
      <c r="B3" s="1"/>
      <c r="C3" s="1"/>
      <c r="D3" s="1"/>
      <c r="E3" s="1"/>
      <c r="F3" s="1"/>
      <c r="G3" s="1"/>
      <c r="H3" s="1"/>
      <c r="I3" s="1"/>
      <c r="J3" s="1"/>
      <c r="K3" s="1"/>
    </row>
    <row r="4" spans="1:16" ht="16.5" thickTop="1" x14ac:dyDescent="0.25">
      <c r="A4" s="1"/>
      <c r="B4" s="1"/>
      <c r="C4" s="1"/>
      <c r="D4" s="17"/>
      <c r="E4" s="316" t="s">
        <v>4</v>
      </c>
      <c r="F4" s="317"/>
      <c r="G4" s="318"/>
      <c r="H4" s="1"/>
      <c r="I4" s="1"/>
      <c r="J4" s="1"/>
      <c r="K4" s="1"/>
    </row>
    <row r="5" spans="1:16" ht="16.5" thickBot="1" x14ac:dyDescent="0.3">
      <c r="A5" s="1"/>
      <c r="B5" s="1"/>
      <c r="C5" s="1"/>
      <c r="D5" s="17"/>
      <c r="E5" s="319" t="s">
        <v>5</v>
      </c>
      <c r="F5" s="320"/>
      <c r="G5" s="321"/>
      <c r="H5" s="1"/>
      <c r="I5" s="1"/>
      <c r="J5" s="1"/>
      <c r="K5" s="1"/>
    </row>
    <row r="6" spans="1:16" ht="16.5" thickTop="1" x14ac:dyDescent="0.25">
      <c r="A6" s="1"/>
      <c r="B6" s="1"/>
      <c r="C6" s="1"/>
      <c r="D6" s="1"/>
      <c r="E6" s="19"/>
      <c r="F6" s="18"/>
      <c r="G6" s="3"/>
      <c r="H6" s="1"/>
      <c r="I6" s="1"/>
      <c r="J6" s="1"/>
      <c r="K6" s="1"/>
    </row>
    <row r="7" spans="1:16" ht="16.5" thickBot="1" x14ac:dyDescent="0.3">
      <c r="A7" s="1"/>
      <c r="B7" s="7"/>
      <c r="C7" s="5"/>
      <c r="D7" s="5"/>
      <c r="E7" s="4"/>
      <c r="F7" s="9"/>
      <c r="G7" s="5"/>
      <c r="H7" s="4"/>
      <c r="I7" s="5"/>
      <c r="J7" s="14"/>
      <c r="K7" s="1"/>
    </row>
    <row r="8" spans="1:16" ht="79.5" customHeight="1" thickBot="1" x14ac:dyDescent="0.3">
      <c r="A8" s="384" t="s">
        <v>28</v>
      </c>
      <c r="B8" s="385"/>
      <c r="C8" s="1"/>
      <c r="D8" s="386" t="s">
        <v>58</v>
      </c>
      <c r="E8" s="387"/>
      <c r="F8" s="15"/>
      <c r="G8" s="382" t="s">
        <v>29</v>
      </c>
      <c r="H8" s="383"/>
      <c r="I8" s="1"/>
      <c r="J8" s="392" t="s">
        <v>57</v>
      </c>
      <c r="K8" s="393"/>
      <c r="L8" s="1"/>
    </row>
    <row r="9" spans="1:16" ht="16.5" thickBot="1" x14ac:dyDescent="0.3">
      <c r="A9" s="1"/>
      <c r="B9" s="8"/>
      <c r="C9" s="9"/>
      <c r="D9" s="10"/>
      <c r="E9" s="1"/>
      <c r="F9" s="1"/>
      <c r="G9" s="1"/>
      <c r="H9" s="8"/>
      <c r="I9" s="9"/>
      <c r="J9" s="10"/>
      <c r="K9" s="1"/>
    </row>
    <row r="10" spans="1:16" ht="78.75" customHeight="1" thickTop="1" thickBot="1" x14ac:dyDescent="0.3">
      <c r="A10" s="394" t="s">
        <v>30</v>
      </c>
      <c r="B10" s="395"/>
      <c r="C10" s="1"/>
      <c r="D10" s="404" t="s">
        <v>31</v>
      </c>
      <c r="E10" s="405"/>
      <c r="F10" s="1"/>
      <c r="G10" s="396" t="s">
        <v>32</v>
      </c>
      <c r="H10" s="397"/>
      <c r="I10" s="1"/>
      <c r="J10" s="406" t="s">
        <v>33</v>
      </c>
      <c r="K10" s="407"/>
    </row>
    <row r="11" spans="1:16" ht="16.5" thickTop="1" x14ac:dyDescent="0.25">
      <c r="A11" s="1"/>
      <c r="B11" s="8"/>
      <c r="C11" s="9"/>
      <c r="D11" s="10"/>
      <c r="E11" s="1"/>
      <c r="F11" s="1"/>
      <c r="G11" s="1"/>
      <c r="H11" s="8"/>
      <c r="I11" s="9"/>
      <c r="J11" s="10"/>
      <c r="K11" s="1"/>
    </row>
    <row r="12" spans="1:16" x14ac:dyDescent="0.25">
      <c r="A12" s="398" t="s">
        <v>34</v>
      </c>
      <c r="B12" s="399"/>
      <c r="C12" s="1"/>
      <c r="D12" s="322" t="s">
        <v>55</v>
      </c>
      <c r="E12" s="324"/>
      <c r="F12" s="1"/>
      <c r="G12" s="390" t="s">
        <v>55</v>
      </c>
      <c r="H12" s="391"/>
      <c r="I12" s="1"/>
      <c r="J12" s="400" t="s">
        <v>55</v>
      </c>
      <c r="K12" s="401"/>
    </row>
    <row r="13" spans="1:16" x14ac:dyDescent="0.25">
      <c r="A13" s="388" t="s">
        <v>35</v>
      </c>
      <c r="B13" s="389"/>
      <c r="C13" s="1"/>
      <c r="D13" s="328" t="s">
        <v>54</v>
      </c>
      <c r="E13" s="330"/>
      <c r="F13" s="1"/>
      <c r="G13" s="408" t="s">
        <v>49</v>
      </c>
      <c r="H13" s="409"/>
      <c r="I13" s="1"/>
      <c r="J13" s="402" t="s">
        <v>56</v>
      </c>
      <c r="K13" s="403"/>
    </row>
    <row r="14" spans="1:16" x14ac:dyDescent="0.25">
      <c r="A14" s="22"/>
      <c r="B14" s="23"/>
      <c r="C14" s="1"/>
      <c r="D14" s="13"/>
      <c r="E14" s="24"/>
      <c r="F14" s="1"/>
      <c r="G14" s="408" t="s">
        <v>50</v>
      </c>
      <c r="H14" s="409"/>
      <c r="I14" s="1"/>
      <c r="J14" s="13"/>
      <c r="K14" s="24"/>
    </row>
    <row r="15" spans="1:16" x14ac:dyDescent="0.25">
      <c r="A15" s="388" t="s">
        <v>36</v>
      </c>
      <c r="B15" s="389"/>
      <c r="C15" s="1"/>
      <c r="D15" s="1"/>
      <c r="E15" s="8"/>
      <c r="F15" s="1"/>
      <c r="G15" s="408"/>
      <c r="H15" s="409"/>
      <c r="I15" s="1"/>
      <c r="J15" s="1"/>
      <c r="K15" s="8"/>
    </row>
    <row r="16" spans="1:16" x14ac:dyDescent="0.25">
      <c r="A16" s="388" t="s">
        <v>37</v>
      </c>
      <c r="B16" s="389"/>
      <c r="C16" s="1"/>
      <c r="D16" s="1"/>
      <c r="E16" s="8"/>
      <c r="F16" s="1"/>
      <c r="G16" s="408" t="s">
        <v>51</v>
      </c>
      <c r="H16" s="409"/>
      <c r="I16" s="1"/>
      <c r="J16" s="1"/>
      <c r="K16" s="8"/>
    </row>
    <row r="17" spans="1:11" x14ac:dyDescent="0.25">
      <c r="A17" s="388" t="s">
        <v>38</v>
      </c>
      <c r="B17" s="389"/>
      <c r="C17" s="1"/>
      <c r="D17" s="1"/>
      <c r="E17" s="8"/>
      <c r="F17" s="1"/>
      <c r="G17" s="408" t="s">
        <v>52</v>
      </c>
      <c r="H17" s="409"/>
      <c r="I17" s="1"/>
      <c r="J17" s="1"/>
      <c r="K17" s="8"/>
    </row>
    <row r="18" spans="1:11" x14ac:dyDescent="0.25">
      <c r="A18" s="388" t="s">
        <v>39</v>
      </c>
      <c r="B18" s="389"/>
      <c r="C18" s="1"/>
      <c r="D18" s="1"/>
      <c r="E18" s="8"/>
      <c r="F18" s="1"/>
      <c r="G18" s="410" t="s">
        <v>53</v>
      </c>
      <c r="H18" s="411"/>
      <c r="I18" s="1"/>
      <c r="J18" s="1"/>
      <c r="K18" s="8"/>
    </row>
    <row r="19" spans="1:11" x14ac:dyDescent="0.25">
      <c r="A19" s="388" t="s">
        <v>40</v>
      </c>
      <c r="B19" s="389"/>
      <c r="C19" s="1"/>
      <c r="D19" s="1"/>
      <c r="E19" s="8"/>
      <c r="F19" s="9"/>
      <c r="G19" s="15"/>
      <c r="H19" s="24"/>
      <c r="I19" s="9"/>
      <c r="J19" s="10"/>
      <c r="K19" s="8"/>
    </row>
    <row r="20" spans="1:11" x14ac:dyDescent="0.25">
      <c r="A20" s="388" t="s">
        <v>41</v>
      </c>
      <c r="B20" s="389"/>
      <c r="C20" s="1"/>
      <c r="D20" s="1"/>
      <c r="E20" s="8"/>
      <c r="F20" s="9"/>
      <c r="G20" s="15"/>
      <c r="H20" s="27"/>
      <c r="I20" s="9"/>
      <c r="J20" s="10"/>
      <c r="K20" s="8"/>
    </row>
    <row r="21" spans="1:11" x14ac:dyDescent="0.25">
      <c r="A21" s="388" t="s">
        <v>42</v>
      </c>
      <c r="B21" s="389"/>
      <c r="C21" s="1"/>
      <c r="D21" s="1"/>
      <c r="E21" s="8"/>
      <c r="F21" s="9"/>
      <c r="G21" s="15"/>
      <c r="H21" s="27"/>
      <c r="I21" s="9"/>
      <c r="J21" s="10"/>
      <c r="K21" s="8"/>
    </row>
    <row r="22" spans="1:11" x14ac:dyDescent="0.25">
      <c r="A22" s="380" t="s">
        <v>43</v>
      </c>
      <c r="B22" s="381"/>
      <c r="C22" s="1"/>
      <c r="D22" s="1"/>
      <c r="E22" s="8"/>
      <c r="F22" s="9"/>
      <c r="G22" s="15"/>
      <c r="H22" s="27"/>
      <c r="I22" s="9"/>
      <c r="J22" s="10"/>
      <c r="K22" s="8"/>
    </row>
    <row r="23" spans="1:11" x14ac:dyDescent="0.25">
      <c r="A23" s="1"/>
      <c r="B23" s="1"/>
      <c r="C23" s="1"/>
      <c r="D23" s="1"/>
      <c r="E23" s="25"/>
      <c r="F23" s="1"/>
      <c r="G23" s="1"/>
      <c r="H23" s="25"/>
      <c r="I23" s="1"/>
      <c r="J23" s="1"/>
      <c r="K23" s="25"/>
    </row>
    <row r="24" spans="1:11" x14ac:dyDescent="0.25">
      <c r="A24" s="367" t="s">
        <v>44</v>
      </c>
      <c r="B24" s="215"/>
      <c r="C24" s="1"/>
      <c r="D24" s="367" t="s">
        <v>44</v>
      </c>
      <c r="E24" s="215"/>
      <c r="F24" s="1"/>
      <c r="G24" s="367" t="s">
        <v>44</v>
      </c>
      <c r="H24" s="215"/>
      <c r="I24" s="1"/>
      <c r="J24" s="367" t="s">
        <v>44</v>
      </c>
      <c r="K24" s="215"/>
    </row>
    <row r="25" spans="1:11" x14ac:dyDescent="0.25">
      <c r="A25" s="369" t="s">
        <v>21</v>
      </c>
      <c r="B25" s="371"/>
      <c r="C25" s="1"/>
      <c r="D25" s="369" t="s">
        <v>45</v>
      </c>
      <c r="E25" s="371"/>
      <c r="F25" s="1"/>
      <c r="G25" s="369" t="s">
        <v>45</v>
      </c>
      <c r="H25" s="371"/>
      <c r="I25" s="1"/>
      <c r="J25" s="369" t="s">
        <v>45</v>
      </c>
      <c r="K25" s="371"/>
    </row>
    <row r="26" spans="1:11" x14ac:dyDescent="0.25">
      <c r="A26" s="369" t="s">
        <v>59</v>
      </c>
      <c r="B26" s="371"/>
      <c r="C26" s="1"/>
      <c r="D26" s="372" t="s">
        <v>46</v>
      </c>
      <c r="E26" s="217"/>
      <c r="F26" s="1"/>
      <c r="G26" s="372" t="s">
        <v>48</v>
      </c>
      <c r="H26" s="217"/>
      <c r="I26" s="1"/>
      <c r="J26" s="372" t="s">
        <v>47</v>
      </c>
      <c r="K26" s="217"/>
    </row>
    <row r="27" spans="1:11" x14ac:dyDescent="0.25">
      <c r="A27" s="372" t="s">
        <v>22</v>
      </c>
      <c r="B27" s="217"/>
      <c r="D27" s="1"/>
      <c r="E27" s="1"/>
      <c r="F27" s="1"/>
      <c r="G27" s="1"/>
      <c r="H27" s="1"/>
      <c r="I27" s="1"/>
      <c r="J27" s="1"/>
      <c r="K27" s="1"/>
    </row>
    <row r="28" spans="1:11" x14ac:dyDescent="0.25">
      <c r="A28" s="1"/>
      <c r="B28" s="1"/>
      <c r="C28" s="1"/>
      <c r="D28" s="1"/>
      <c r="E28" s="1"/>
      <c r="F28" s="1"/>
      <c r="G28" s="1"/>
      <c r="H28" s="1"/>
      <c r="I28" s="1"/>
      <c r="J28" s="1"/>
      <c r="K28" s="1"/>
    </row>
  </sheetData>
  <sheetProtection password="DD0B" sheet="1" objects="1" scenarios="1"/>
  <mergeCells count="45">
    <mergeCell ref="A24:B24"/>
    <mergeCell ref="A25:B25"/>
    <mergeCell ref="A26:B26"/>
    <mergeCell ref="A27:B27"/>
    <mergeCell ref="D26:E26"/>
    <mergeCell ref="D24:E24"/>
    <mergeCell ref="D25:E25"/>
    <mergeCell ref="G26:H26"/>
    <mergeCell ref="J26:K26"/>
    <mergeCell ref="G16:H16"/>
    <mergeCell ref="G17:H17"/>
    <mergeCell ref="G18:H18"/>
    <mergeCell ref="G24:H24"/>
    <mergeCell ref="J24:K24"/>
    <mergeCell ref="G25:H25"/>
    <mergeCell ref="J25:K25"/>
    <mergeCell ref="J8:K8"/>
    <mergeCell ref="A10:B10"/>
    <mergeCell ref="G10:H10"/>
    <mergeCell ref="A15:B15"/>
    <mergeCell ref="A16:B16"/>
    <mergeCell ref="A12:B12"/>
    <mergeCell ref="A13:B13"/>
    <mergeCell ref="J12:K12"/>
    <mergeCell ref="J13:K13"/>
    <mergeCell ref="D10:E10"/>
    <mergeCell ref="J10:K10"/>
    <mergeCell ref="G13:H13"/>
    <mergeCell ref="D12:E12"/>
    <mergeCell ref="D13:E13"/>
    <mergeCell ref="G14:H14"/>
    <mergeCell ref="G15:H15"/>
    <mergeCell ref="E2:G2"/>
    <mergeCell ref="E4:G4"/>
    <mergeCell ref="E5:G5"/>
    <mergeCell ref="A22:B22"/>
    <mergeCell ref="G8:H8"/>
    <mergeCell ref="A8:B8"/>
    <mergeCell ref="D8:E8"/>
    <mergeCell ref="A17:B17"/>
    <mergeCell ref="A18:B18"/>
    <mergeCell ref="A19:B19"/>
    <mergeCell ref="A20:B20"/>
    <mergeCell ref="A21:B21"/>
    <mergeCell ref="G12:H12"/>
  </mergeCells>
  <pageMargins left="0" right="0" top="0" bottom="0"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Q27"/>
  <sheetViews>
    <sheetView view="pageBreakPreview" zoomScaleNormal="100" zoomScaleSheetLayoutView="100" workbookViewId="0">
      <selection activeCell="N7" sqref="N7"/>
    </sheetView>
  </sheetViews>
  <sheetFormatPr baseColWidth="10" defaultRowHeight="15.75" x14ac:dyDescent="0.25"/>
  <cols>
    <col min="1" max="1" width="2.625" style="2" customWidth="1"/>
    <col min="2" max="2" width="11.625" style="2" customWidth="1"/>
    <col min="3" max="3" width="2.625" style="2" customWidth="1"/>
    <col min="4" max="4" width="11.625" style="2" customWidth="1"/>
    <col min="5" max="5" width="2.625" style="2" customWidth="1"/>
    <col min="6" max="6" width="11.625" style="2" customWidth="1"/>
    <col min="7" max="7" width="2.625" style="2" customWidth="1"/>
    <col min="8" max="8" width="11.625" style="2" customWidth="1"/>
    <col min="9" max="9" width="2.625" style="2" customWidth="1"/>
    <col min="10" max="10" width="11.625" style="2" customWidth="1"/>
    <col min="11" max="11" width="2.625" style="2" customWidth="1"/>
    <col min="12" max="12" width="11.625" style="2" customWidth="1"/>
    <col min="13" max="13" width="2.625" style="2" customWidth="1"/>
    <col min="14" max="14" width="11" style="2"/>
    <col min="15" max="15" width="2.625" style="2" customWidth="1"/>
    <col min="16" max="16" width="11" style="2"/>
    <col min="17" max="17" width="2.625" style="2" customWidth="1"/>
    <col min="18" max="16384" width="11" style="2"/>
  </cols>
  <sheetData>
    <row r="1" spans="1:17" ht="16.5" thickBot="1" x14ac:dyDescent="0.3">
      <c r="A1" s="1"/>
      <c r="B1" s="1"/>
      <c r="C1" s="1"/>
      <c r="D1" s="1"/>
      <c r="E1" s="1"/>
      <c r="F1" s="1"/>
      <c r="G1" s="1"/>
      <c r="H1" s="1"/>
      <c r="I1" s="1"/>
      <c r="J1" s="1"/>
      <c r="K1" s="1"/>
      <c r="L1" s="1"/>
      <c r="M1" s="1"/>
      <c r="N1" s="1"/>
      <c r="O1" s="1"/>
      <c r="P1" s="1"/>
      <c r="Q1" s="1"/>
    </row>
    <row r="2" spans="1:17" ht="16.5" thickBot="1" x14ac:dyDescent="0.3">
      <c r="A2" s="1"/>
      <c r="B2" s="1"/>
      <c r="C2" s="1"/>
      <c r="D2" s="1"/>
      <c r="E2" s="1"/>
      <c r="F2" s="15"/>
      <c r="G2" s="15"/>
      <c r="H2" s="313" t="s">
        <v>2</v>
      </c>
      <c r="I2" s="314"/>
      <c r="J2" s="315"/>
      <c r="K2" s="1"/>
      <c r="L2" s="1"/>
      <c r="M2" s="1"/>
      <c r="N2" s="1"/>
      <c r="O2" s="1"/>
      <c r="P2" s="1"/>
      <c r="Q2" s="1"/>
    </row>
    <row r="3" spans="1:17" ht="16.5" thickBot="1" x14ac:dyDescent="0.3">
      <c r="A3" s="1"/>
      <c r="B3" s="1"/>
      <c r="C3" s="1"/>
      <c r="D3" s="1"/>
      <c r="E3" s="9"/>
      <c r="F3" s="1"/>
      <c r="G3" s="1"/>
      <c r="H3" s="1"/>
      <c r="I3" s="1"/>
      <c r="J3" s="1"/>
      <c r="K3" s="1"/>
      <c r="L3" s="1"/>
      <c r="M3" s="1"/>
      <c r="N3" s="1"/>
      <c r="O3" s="1"/>
      <c r="P3" s="1"/>
      <c r="Q3" s="1"/>
    </row>
    <row r="4" spans="1:17" ht="16.5" thickTop="1" x14ac:dyDescent="0.25">
      <c r="A4" s="1"/>
      <c r="B4" s="1"/>
      <c r="C4" s="1"/>
      <c r="D4" s="1"/>
      <c r="E4" s="1"/>
      <c r="F4" s="15"/>
      <c r="G4" s="15"/>
      <c r="H4" s="316" t="s">
        <v>4</v>
      </c>
      <c r="I4" s="317"/>
      <c r="J4" s="318"/>
      <c r="K4" s="1"/>
      <c r="L4" s="1"/>
      <c r="M4" s="1"/>
      <c r="N4" s="1"/>
      <c r="O4" s="1"/>
      <c r="P4" s="1"/>
      <c r="Q4" s="1"/>
    </row>
    <row r="5" spans="1:17" ht="16.5" thickBot="1" x14ac:dyDescent="0.3">
      <c r="A5" s="1"/>
      <c r="B5" s="1"/>
      <c r="C5" s="1"/>
      <c r="D5" s="1"/>
      <c r="E5" s="1"/>
      <c r="F5" s="15"/>
      <c r="G5" s="17"/>
      <c r="H5" s="319" t="s">
        <v>5</v>
      </c>
      <c r="I5" s="320"/>
      <c r="J5" s="321"/>
      <c r="K5" s="1"/>
      <c r="L5" s="1"/>
      <c r="M5" s="1"/>
      <c r="N5" s="1"/>
      <c r="O5" s="1"/>
      <c r="P5" s="1"/>
      <c r="Q5" s="1"/>
    </row>
    <row r="6" spans="1:17" ht="17.25" thickTop="1" thickBot="1" x14ac:dyDescent="0.3">
      <c r="A6" s="1"/>
      <c r="B6" s="1"/>
      <c r="C6" s="1"/>
      <c r="D6" s="1"/>
      <c r="E6" s="1"/>
      <c r="F6" s="1"/>
      <c r="G6" s="9"/>
      <c r="H6" s="28"/>
      <c r="I6" s="32"/>
      <c r="J6" s="1"/>
      <c r="K6" s="1"/>
      <c r="L6" s="1"/>
      <c r="M6" s="1"/>
      <c r="N6" s="1"/>
      <c r="O6" s="1"/>
      <c r="P6" s="1"/>
      <c r="Q6" s="1"/>
    </row>
    <row r="7" spans="1:17" ht="50.1" customHeight="1" thickBot="1" x14ac:dyDescent="0.3">
      <c r="A7" s="15"/>
      <c r="B7" s="15"/>
      <c r="C7" s="9"/>
      <c r="D7" s="9"/>
      <c r="E7" s="9"/>
      <c r="F7" s="15"/>
      <c r="G7" s="382" t="s">
        <v>29</v>
      </c>
      <c r="H7" s="412"/>
      <c r="I7" s="412"/>
      <c r="J7" s="412"/>
      <c r="K7" s="383"/>
      <c r="L7" s="29"/>
      <c r="M7" s="1"/>
      <c r="N7" s="1"/>
      <c r="O7" s="1"/>
      <c r="P7" s="1"/>
      <c r="Q7" s="1"/>
    </row>
    <row r="8" spans="1:17" ht="16.5" customHeight="1" x14ac:dyDescent="0.25">
      <c r="A8" s="15"/>
      <c r="B8" s="15"/>
      <c r="C8" s="9"/>
      <c r="D8" s="9"/>
      <c r="E8" s="9"/>
      <c r="F8" s="15"/>
      <c r="G8" s="15"/>
      <c r="H8" s="15"/>
      <c r="I8" s="27"/>
      <c r="J8" s="15"/>
      <c r="K8" s="15"/>
      <c r="L8" s="29"/>
      <c r="M8" s="1"/>
      <c r="N8" s="1"/>
      <c r="O8" s="1"/>
      <c r="P8" s="1"/>
      <c r="Q8" s="1"/>
    </row>
    <row r="9" spans="1:17" ht="16.5" customHeight="1" x14ac:dyDescent="0.25">
      <c r="A9" s="15"/>
      <c r="B9" s="15"/>
      <c r="C9" s="9"/>
      <c r="D9" s="9"/>
      <c r="E9" s="9"/>
      <c r="F9" s="24"/>
      <c r="G9" s="34"/>
      <c r="H9" s="34"/>
      <c r="I9" s="34"/>
      <c r="J9" s="34"/>
      <c r="K9" s="34"/>
      <c r="L9" s="40"/>
      <c r="M9" s="1"/>
      <c r="O9" s="1"/>
      <c r="P9" s="1"/>
      <c r="Q9" s="1"/>
    </row>
    <row r="10" spans="1:17" ht="16.5" customHeight="1" x14ac:dyDescent="0.25">
      <c r="A10" s="15"/>
      <c r="B10" s="15"/>
      <c r="C10" s="9"/>
      <c r="D10" s="367" t="s">
        <v>55</v>
      </c>
      <c r="E10" s="368"/>
      <c r="F10" s="215"/>
      <c r="G10" s="15"/>
      <c r="H10" s="15"/>
      <c r="I10" s="15"/>
      <c r="J10" s="15"/>
      <c r="K10" s="15"/>
      <c r="L10" s="367" t="s">
        <v>44</v>
      </c>
      <c r="M10" s="368"/>
      <c r="N10" s="215"/>
      <c r="O10" s="1"/>
      <c r="P10" s="1"/>
      <c r="Q10" s="1"/>
    </row>
    <row r="11" spans="1:17" ht="16.5" customHeight="1" x14ac:dyDescent="0.25">
      <c r="A11" s="15"/>
      <c r="B11" s="15"/>
      <c r="C11" s="9"/>
      <c r="D11" s="369" t="s">
        <v>76</v>
      </c>
      <c r="E11" s="370"/>
      <c r="F11" s="371"/>
      <c r="G11" s="15"/>
      <c r="H11" s="15"/>
      <c r="I11" s="15"/>
      <c r="J11" s="15"/>
      <c r="K11" s="15"/>
      <c r="L11" s="369" t="s">
        <v>45</v>
      </c>
      <c r="M11" s="370"/>
      <c r="N11" s="371"/>
      <c r="O11" s="1"/>
      <c r="P11" s="1"/>
      <c r="Q11" s="1"/>
    </row>
    <row r="12" spans="1:17" ht="16.5" customHeight="1" x14ac:dyDescent="0.25">
      <c r="A12" s="15"/>
      <c r="B12" s="15"/>
      <c r="C12" s="9"/>
      <c r="D12" s="30"/>
      <c r="E12" s="36"/>
      <c r="F12" s="12"/>
      <c r="G12" s="15"/>
      <c r="H12" s="15"/>
      <c r="I12" s="15"/>
      <c r="J12" s="15"/>
      <c r="K12" s="15"/>
      <c r="L12" s="369" t="s">
        <v>48</v>
      </c>
      <c r="M12" s="370"/>
      <c r="N12" s="371"/>
      <c r="O12" s="1"/>
      <c r="P12" s="1"/>
      <c r="Q12" s="1"/>
    </row>
    <row r="13" spans="1:17" ht="16.5" customHeight="1" x14ac:dyDescent="0.25">
      <c r="A13" s="15"/>
      <c r="B13" s="15"/>
      <c r="C13" s="9"/>
      <c r="D13" s="372" t="s">
        <v>75</v>
      </c>
      <c r="E13" s="373"/>
      <c r="F13" s="217"/>
      <c r="G13" s="15"/>
      <c r="H13" s="15"/>
      <c r="I13" s="15"/>
      <c r="J13" s="15"/>
      <c r="K13" s="15"/>
      <c r="L13" s="369" t="s">
        <v>77</v>
      </c>
      <c r="M13" s="370"/>
      <c r="N13" s="371"/>
      <c r="O13" s="1"/>
      <c r="P13" s="1"/>
      <c r="Q13" s="1"/>
    </row>
    <row r="14" spans="1:17" ht="16.5" customHeight="1" x14ac:dyDescent="0.25">
      <c r="A14" s="15"/>
      <c r="B14" s="15"/>
      <c r="C14" s="9"/>
      <c r="D14" s="9"/>
      <c r="E14" s="7"/>
      <c r="F14" s="15"/>
      <c r="G14" s="15"/>
      <c r="H14" s="15"/>
      <c r="I14" s="15"/>
      <c r="J14" s="15"/>
      <c r="K14" s="15"/>
      <c r="L14" s="417" t="s">
        <v>78</v>
      </c>
      <c r="M14" s="370"/>
      <c r="N14" s="371"/>
      <c r="O14" s="1"/>
      <c r="P14" s="1"/>
      <c r="Q14" s="1"/>
    </row>
    <row r="15" spans="1:17" ht="16.5" customHeight="1" x14ac:dyDescent="0.25">
      <c r="A15" s="15"/>
      <c r="B15" s="15"/>
      <c r="C15" s="9"/>
      <c r="D15" s="9"/>
      <c r="E15" s="8"/>
      <c r="F15" s="15"/>
      <c r="G15" s="15"/>
      <c r="H15" s="15"/>
      <c r="I15" s="15"/>
      <c r="J15" s="15"/>
      <c r="K15" s="15"/>
      <c r="L15" s="372" t="s">
        <v>79</v>
      </c>
      <c r="M15" s="373"/>
      <c r="N15" s="217"/>
      <c r="O15" s="1"/>
      <c r="P15" s="1"/>
      <c r="Q15" s="1"/>
    </row>
    <row r="16" spans="1:17" ht="16.5" customHeight="1" x14ac:dyDescent="0.25">
      <c r="A16" s="15"/>
      <c r="B16" s="15"/>
      <c r="C16" s="9"/>
      <c r="D16" s="9"/>
      <c r="E16" s="25"/>
      <c r="F16" s="15"/>
      <c r="G16" s="15"/>
      <c r="H16" s="15"/>
      <c r="I16" s="15"/>
      <c r="J16" s="15"/>
      <c r="K16" s="15"/>
      <c r="L16" s="29"/>
      <c r="M16" s="25"/>
      <c r="O16" s="1"/>
      <c r="P16" s="1"/>
      <c r="Q16" s="1"/>
    </row>
    <row r="17" spans="1:17" ht="16.5" customHeight="1" thickBot="1" x14ac:dyDescent="0.3">
      <c r="A17" s="9"/>
      <c r="B17" s="9"/>
      <c r="C17" s="7"/>
      <c r="D17" s="5"/>
      <c r="E17" s="5"/>
      <c r="F17" s="5"/>
      <c r="G17" s="33"/>
      <c r="H17" s="38"/>
      <c r="I17" s="9"/>
      <c r="J17" s="39"/>
      <c r="K17" s="5"/>
      <c r="L17" s="20"/>
      <c r="M17" s="5"/>
      <c r="N17" s="20"/>
      <c r="O17" s="35"/>
      <c r="P17" s="1"/>
      <c r="Q17" s="1"/>
    </row>
    <row r="18" spans="1:17" ht="50.1" customHeight="1" thickTop="1" thickBot="1" x14ac:dyDescent="0.3">
      <c r="A18" s="15"/>
      <c r="B18" s="396" t="s">
        <v>60</v>
      </c>
      <c r="C18" s="413"/>
      <c r="D18" s="397"/>
      <c r="E18" s="29"/>
      <c r="F18" s="396" t="s">
        <v>61</v>
      </c>
      <c r="G18" s="413"/>
      <c r="H18" s="397"/>
      <c r="I18" s="1"/>
      <c r="J18" s="396" t="s">
        <v>62</v>
      </c>
      <c r="K18" s="413"/>
      <c r="L18" s="397"/>
      <c r="M18" s="1"/>
      <c r="N18" s="396" t="s">
        <v>63</v>
      </c>
      <c r="O18" s="413"/>
      <c r="P18" s="397"/>
    </row>
    <row r="19" spans="1:17" ht="16.5" thickTop="1" x14ac:dyDescent="0.25">
      <c r="A19" s="9"/>
      <c r="B19" s="9"/>
      <c r="C19" s="3"/>
      <c r="D19" s="1"/>
      <c r="E19" s="1"/>
      <c r="F19" s="1"/>
      <c r="G19" s="19"/>
      <c r="H19" s="9"/>
      <c r="I19" s="9"/>
      <c r="J19" s="9"/>
      <c r="K19" s="8"/>
      <c r="L19" s="37"/>
      <c r="M19" s="9"/>
      <c r="N19" s="37"/>
      <c r="O19" s="19"/>
      <c r="P19" s="1"/>
      <c r="Q19" s="1"/>
    </row>
    <row r="20" spans="1:17" x14ac:dyDescent="0.25">
      <c r="A20" s="1"/>
      <c r="B20" s="367" t="s">
        <v>67</v>
      </c>
      <c r="C20" s="368"/>
      <c r="D20" s="215"/>
      <c r="F20" s="367" t="s">
        <v>71</v>
      </c>
      <c r="G20" s="368"/>
      <c r="H20" s="215"/>
      <c r="I20" s="1"/>
      <c r="J20" s="367" t="s">
        <v>45</v>
      </c>
      <c r="K20" s="368"/>
      <c r="L20" s="215"/>
      <c r="M20" s="1"/>
      <c r="N20" s="367" t="s">
        <v>45</v>
      </c>
      <c r="O20" s="368"/>
      <c r="P20" s="215"/>
      <c r="Q20" s="1"/>
    </row>
    <row r="21" spans="1:17" x14ac:dyDescent="0.25">
      <c r="A21" s="1"/>
      <c r="B21" s="372" t="s">
        <v>68</v>
      </c>
      <c r="C21" s="373"/>
      <c r="D21" s="217"/>
      <c r="F21" s="369" t="s">
        <v>72</v>
      </c>
      <c r="G21" s="370"/>
      <c r="H21" s="371"/>
      <c r="I21" s="1"/>
      <c r="J21" s="369" t="s">
        <v>64</v>
      </c>
      <c r="K21" s="370"/>
      <c r="L21" s="371"/>
      <c r="M21" s="1"/>
      <c r="N21" s="369" t="s">
        <v>73</v>
      </c>
      <c r="O21" s="370"/>
      <c r="P21" s="371"/>
      <c r="Q21" s="1"/>
    </row>
    <row r="22" spans="1:17" x14ac:dyDescent="0.25">
      <c r="A22" s="1"/>
      <c r="B22" s="1"/>
      <c r="C22" s="7"/>
      <c r="D22" s="1"/>
      <c r="E22" s="1"/>
      <c r="F22" s="30"/>
      <c r="G22" s="36"/>
      <c r="H22" s="31"/>
      <c r="I22" s="1"/>
      <c r="J22" s="369" t="s">
        <v>77</v>
      </c>
      <c r="K22" s="370"/>
      <c r="L22" s="371"/>
      <c r="M22" s="1"/>
      <c r="N22" s="372" t="s">
        <v>74</v>
      </c>
      <c r="O22" s="373"/>
      <c r="P22" s="217"/>
      <c r="Q22" s="1"/>
    </row>
    <row r="23" spans="1:17" x14ac:dyDescent="0.25">
      <c r="A23" s="1"/>
      <c r="B23" s="15"/>
      <c r="C23" s="27"/>
      <c r="D23" s="15"/>
      <c r="E23" s="1"/>
      <c r="F23" s="369" t="s">
        <v>69</v>
      </c>
      <c r="G23" s="370"/>
      <c r="H23" s="371"/>
      <c r="I23" s="1"/>
      <c r="J23" s="369" t="s">
        <v>65</v>
      </c>
      <c r="K23" s="370"/>
      <c r="L23" s="371"/>
      <c r="M23" s="1"/>
      <c r="N23" s="1"/>
      <c r="O23" s="14"/>
      <c r="P23" s="1"/>
      <c r="Q23" s="1"/>
    </row>
    <row r="24" spans="1:17" x14ac:dyDescent="0.25">
      <c r="A24" s="1"/>
      <c r="B24" s="13"/>
      <c r="C24" s="27"/>
      <c r="D24" s="13"/>
      <c r="E24" s="1"/>
      <c r="F24" s="372" t="s">
        <v>70</v>
      </c>
      <c r="G24" s="373"/>
      <c r="H24" s="217"/>
      <c r="I24" s="1"/>
      <c r="J24" s="372" t="s">
        <v>66</v>
      </c>
      <c r="K24" s="373"/>
      <c r="L24" s="217"/>
      <c r="M24" s="1"/>
      <c r="N24" s="1"/>
      <c r="O24" s="10"/>
      <c r="P24" s="1"/>
      <c r="Q24" s="1"/>
    </row>
    <row r="25" spans="1:17" x14ac:dyDescent="0.25">
      <c r="A25" s="1"/>
      <c r="B25" s="1"/>
      <c r="C25" s="25"/>
      <c r="D25" s="1"/>
      <c r="E25" s="1"/>
      <c r="F25" s="1"/>
      <c r="G25" s="42"/>
      <c r="H25" s="1"/>
      <c r="I25" s="1"/>
      <c r="J25" s="1"/>
      <c r="K25" s="26"/>
      <c r="L25" s="1"/>
      <c r="M25" s="1"/>
      <c r="N25" s="1"/>
      <c r="O25" s="41"/>
      <c r="P25" s="1"/>
      <c r="Q25" s="1"/>
    </row>
    <row r="26" spans="1:17" x14ac:dyDescent="0.25">
      <c r="A26" s="1"/>
      <c r="B26" s="414" t="s">
        <v>82</v>
      </c>
      <c r="C26" s="415"/>
      <c r="D26" s="416"/>
      <c r="F26" s="414" t="s">
        <v>81</v>
      </c>
      <c r="G26" s="415"/>
      <c r="H26" s="416"/>
      <c r="I26" s="1"/>
      <c r="J26" s="414" t="s">
        <v>80</v>
      </c>
      <c r="K26" s="415"/>
      <c r="L26" s="416"/>
      <c r="N26" s="414" t="s">
        <v>81</v>
      </c>
      <c r="O26" s="415"/>
      <c r="P26" s="416"/>
      <c r="Q26" s="1"/>
    </row>
    <row r="27" spans="1:17" x14ac:dyDescent="0.25">
      <c r="A27" s="1"/>
      <c r="B27" s="1"/>
      <c r="C27" s="1"/>
      <c r="D27" s="1"/>
      <c r="E27" s="1"/>
      <c r="F27" s="1"/>
      <c r="G27" s="1"/>
      <c r="H27" s="1"/>
      <c r="I27" s="1"/>
      <c r="J27" s="1"/>
      <c r="K27" s="1"/>
      <c r="L27" s="1"/>
      <c r="M27" s="1"/>
      <c r="N27" s="1"/>
      <c r="O27" s="1"/>
      <c r="P27" s="1"/>
      <c r="Q27" s="1"/>
    </row>
  </sheetData>
  <sheetProtection password="DD0B" sheet="1" objects="1" scenarios="1"/>
  <mergeCells count="35">
    <mergeCell ref="N26:P26"/>
    <mergeCell ref="D10:F10"/>
    <mergeCell ref="L10:N10"/>
    <mergeCell ref="L11:N11"/>
    <mergeCell ref="L12:N12"/>
    <mergeCell ref="L14:N14"/>
    <mergeCell ref="L15:N15"/>
    <mergeCell ref="L13:N13"/>
    <mergeCell ref="N22:P22"/>
    <mergeCell ref="B20:D20"/>
    <mergeCell ref="B21:D21"/>
    <mergeCell ref="J21:L21"/>
    <mergeCell ref="J23:L23"/>
    <mergeCell ref="D13:F13"/>
    <mergeCell ref="D11:F11"/>
    <mergeCell ref="J26:L26"/>
    <mergeCell ref="B26:D26"/>
    <mergeCell ref="F26:H26"/>
    <mergeCell ref="B18:D18"/>
    <mergeCell ref="F20:H20"/>
    <mergeCell ref="F21:H21"/>
    <mergeCell ref="F23:H23"/>
    <mergeCell ref="F24:H24"/>
    <mergeCell ref="F18:H18"/>
    <mergeCell ref="H2:J2"/>
    <mergeCell ref="H4:J4"/>
    <mergeCell ref="H5:J5"/>
    <mergeCell ref="J24:L24"/>
    <mergeCell ref="N20:P20"/>
    <mergeCell ref="N21:P21"/>
    <mergeCell ref="J22:L22"/>
    <mergeCell ref="G7:K7"/>
    <mergeCell ref="J18:L18"/>
    <mergeCell ref="N18:P18"/>
    <mergeCell ref="J20:L20"/>
  </mergeCells>
  <pageMargins left="0" right="0" top="0" bottom="0"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AS10"/>
  <sheetViews>
    <sheetView topLeftCell="E1" workbookViewId="0">
      <selection activeCell="K2" sqref="K2"/>
    </sheetView>
  </sheetViews>
  <sheetFormatPr baseColWidth="10" defaultRowHeight="15.75" x14ac:dyDescent="0.25"/>
  <cols>
    <col min="1" max="1" width="3.25" style="45" customWidth="1"/>
    <col min="2" max="2" width="40.75" style="45" bestFit="1" customWidth="1"/>
    <col min="3" max="3" width="25.625" style="45" customWidth="1"/>
    <col min="4" max="4" width="29.75" style="45" bestFit="1" customWidth="1"/>
    <col min="5" max="5" width="11" style="45"/>
    <col min="6" max="6" width="25.625" style="45" customWidth="1"/>
    <col min="7" max="7" width="29.75" style="45" bestFit="1" customWidth="1"/>
    <col min="8" max="8" width="9.75" style="45" bestFit="1" customWidth="1"/>
    <col min="9" max="9" width="20.125" style="45" bestFit="1" customWidth="1"/>
    <col min="10" max="10" width="30" style="45" customWidth="1"/>
    <col min="11" max="11" width="9.75" style="45" bestFit="1" customWidth="1"/>
    <col min="12" max="45" width="12.625" style="45" customWidth="1"/>
    <col min="46" max="16384" width="11" style="45"/>
  </cols>
  <sheetData>
    <row r="1" spans="1:45" ht="78.75" x14ac:dyDescent="0.25">
      <c r="A1" s="46" t="s">
        <v>83</v>
      </c>
      <c r="B1" s="46" t="s">
        <v>143</v>
      </c>
      <c r="C1" s="46" t="s">
        <v>144</v>
      </c>
      <c r="D1" s="46" t="s">
        <v>226</v>
      </c>
      <c r="E1" s="47" t="s">
        <v>225</v>
      </c>
      <c r="F1" s="47" t="s">
        <v>182</v>
      </c>
      <c r="G1" s="46" t="s">
        <v>226</v>
      </c>
      <c r="H1" s="47" t="s">
        <v>225</v>
      </c>
      <c r="I1" s="47" t="s">
        <v>183</v>
      </c>
      <c r="J1" s="46" t="s">
        <v>226</v>
      </c>
      <c r="K1" s="47" t="s">
        <v>225</v>
      </c>
      <c r="L1" s="47" t="s">
        <v>145</v>
      </c>
      <c r="M1" s="47" t="s">
        <v>162</v>
      </c>
      <c r="N1" s="47" t="s">
        <v>163</v>
      </c>
      <c r="O1" s="47" t="s">
        <v>164</v>
      </c>
      <c r="P1" s="47" t="s">
        <v>165</v>
      </c>
      <c r="Q1" s="47" t="s">
        <v>166</v>
      </c>
      <c r="R1" s="47" t="s">
        <v>167</v>
      </c>
      <c r="S1" s="47" t="s">
        <v>168</v>
      </c>
      <c r="T1" s="47" t="s">
        <v>169</v>
      </c>
      <c r="U1" s="47" t="s">
        <v>170</v>
      </c>
      <c r="V1" s="47" t="s">
        <v>171</v>
      </c>
      <c r="W1" s="47" t="s">
        <v>172</v>
      </c>
      <c r="X1" s="47" t="s">
        <v>173</v>
      </c>
      <c r="Y1" s="47" t="s">
        <v>146</v>
      </c>
      <c r="Z1" s="47" t="s">
        <v>147</v>
      </c>
      <c r="AA1" s="47" t="s">
        <v>301</v>
      </c>
      <c r="AB1" s="47" t="s">
        <v>149</v>
      </c>
      <c r="AC1" s="47" t="s">
        <v>303</v>
      </c>
      <c r="AD1" s="47" t="s">
        <v>158</v>
      </c>
      <c r="AE1" s="47" t="s">
        <v>150</v>
      </c>
      <c r="AF1" s="47" t="s">
        <v>151</v>
      </c>
      <c r="AG1" s="47" t="s">
        <v>153</v>
      </c>
      <c r="AH1" s="47" t="s">
        <v>154</v>
      </c>
      <c r="AI1" s="47" t="s">
        <v>157</v>
      </c>
      <c r="AJ1" s="47" t="s">
        <v>302</v>
      </c>
      <c r="AK1" s="47" t="s">
        <v>152</v>
      </c>
      <c r="AL1" s="47" t="s">
        <v>159</v>
      </c>
      <c r="AM1" s="47" t="s">
        <v>180</v>
      </c>
      <c r="AN1" s="47" t="s">
        <v>175</v>
      </c>
      <c r="AO1" s="47" t="s">
        <v>176</v>
      </c>
      <c r="AP1" s="47" t="s">
        <v>177</v>
      </c>
      <c r="AQ1" s="47" t="s">
        <v>178</v>
      </c>
      <c r="AR1" s="47" t="s">
        <v>148</v>
      </c>
      <c r="AS1" s="47" t="s">
        <v>179</v>
      </c>
    </row>
    <row r="2" spans="1:45" ht="31.5" x14ac:dyDescent="0.25">
      <c r="A2" s="49">
        <v>1</v>
      </c>
      <c r="B2" s="48" t="s">
        <v>219</v>
      </c>
      <c r="C2" s="48" t="s">
        <v>318</v>
      </c>
      <c r="D2" s="43" t="s">
        <v>230</v>
      </c>
      <c r="E2" s="44" t="s">
        <v>120</v>
      </c>
      <c r="F2" s="165" t="s">
        <v>362</v>
      </c>
      <c r="G2" s="34" t="s">
        <v>196</v>
      </c>
      <c r="H2" s="15" t="s">
        <v>360</v>
      </c>
      <c r="I2" s="165" t="s">
        <v>363</v>
      </c>
      <c r="J2" s="165" t="s">
        <v>195</v>
      </c>
      <c r="K2" s="165" t="s">
        <v>112</v>
      </c>
      <c r="L2" s="48">
        <f>SUM(Y2:AS2)</f>
        <v>150</v>
      </c>
      <c r="M2" s="48"/>
      <c r="N2" s="48"/>
      <c r="O2" s="48"/>
      <c r="P2" s="48"/>
      <c r="Q2" s="48"/>
      <c r="R2" s="48"/>
      <c r="S2" s="48"/>
      <c r="T2" s="48"/>
      <c r="U2" s="48"/>
      <c r="V2" s="48"/>
      <c r="W2" s="48"/>
      <c r="X2" s="48"/>
      <c r="Y2" s="48">
        <v>23</v>
      </c>
      <c r="Z2" s="48">
        <v>9</v>
      </c>
      <c r="AA2" s="48">
        <v>6</v>
      </c>
      <c r="AB2" s="48">
        <v>20</v>
      </c>
      <c r="AC2" s="48">
        <v>1</v>
      </c>
      <c r="AD2" s="48">
        <v>2</v>
      </c>
      <c r="AE2" s="48">
        <v>18</v>
      </c>
      <c r="AF2" s="48">
        <v>33</v>
      </c>
      <c r="AG2" s="48">
        <v>14</v>
      </c>
      <c r="AH2" s="48">
        <v>3</v>
      </c>
      <c r="AI2" s="48">
        <v>13</v>
      </c>
      <c r="AJ2" s="48">
        <v>2</v>
      </c>
      <c r="AK2" s="48">
        <v>6</v>
      </c>
      <c r="AL2" s="48"/>
      <c r="AM2" s="48"/>
      <c r="AN2" s="48"/>
      <c r="AO2" s="48"/>
      <c r="AP2" s="48"/>
      <c r="AQ2" s="48"/>
      <c r="AR2" s="48"/>
      <c r="AS2" s="51"/>
    </row>
    <row r="3" spans="1:45" ht="31.5" customHeight="1" x14ac:dyDescent="0.25">
      <c r="A3" s="49">
        <v>2</v>
      </c>
      <c r="B3" s="48" t="s">
        <v>221</v>
      </c>
      <c r="C3" s="48" t="s">
        <v>160</v>
      </c>
      <c r="D3" s="43" t="s">
        <v>230</v>
      </c>
      <c r="E3" s="44" t="s">
        <v>120</v>
      </c>
      <c r="F3" s="44" t="s">
        <v>319</v>
      </c>
      <c r="G3" s="43" t="s">
        <v>227</v>
      </c>
      <c r="H3" s="44" t="s">
        <v>117</v>
      </c>
      <c r="I3" s="48" t="s">
        <v>306</v>
      </c>
      <c r="J3" s="43" t="s">
        <v>230</v>
      </c>
      <c r="K3" s="48" t="s">
        <v>120</v>
      </c>
      <c r="L3" s="48">
        <f t="shared" ref="L3:L7" si="0">SUM(Y3:AS3)</f>
        <v>124</v>
      </c>
      <c r="M3" s="48"/>
      <c r="N3" s="48"/>
      <c r="O3" s="48"/>
      <c r="P3" s="48"/>
      <c r="Q3" s="48"/>
      <c r="R3" s="48"/>
      <c r="S3" s="48"/>
      <c r="T3" s="48"/>
      <c r="U3" s="48"/>
      <c r="V3" s="48"/>
      <c r="W3" s="48"/>
      <c r="X3" s="48"/>
      <c r="Y3" s="48"/>
      <c r="Z3" s="48"/>
      <c r="AA3" s="48"/>
      <c r="AB3" s="48"/>
      <c r="AC3" s="48"/>
      <c r="AD3" s="48"/>
      <c r="AE3" s="48">
        <v>27</v>
      </c>
      <c r="AF3" s="48">
        <v>43</v>
      </c>
      <c r="AG3" s="48">
        <v>19</v>
      </c>
      <c r="AH3" s="48">
        <v>6</v>
      </c>
      <c r="AI3" s="48">
        <v>18</v>
      </c>
      <c r="AJ3" s="48"/>
      <c r="AK3" s="48">
        <v>10</v>
      </c>
      <c r="AL3" s="48"/>
      <c r="AM3" s="48">
        <v>1</v>
      </c>
      <c r="AN3" s="48"/>
      <c r="AO3" s="48"/>
      <c r="AP3" s="48"/>
      <c r="AQ3" s="48"/>
      <c r="AR3" s="48"/>
      <c r="AS3" s="51"/>
    </row>
    <row r="4" spans="1:45" ht="31.5" customHeight="1" x14ac:dyDescent="0.25">
      <c r="A4" s="24">
        <v>3</v>
      </c>
      <c r="B4" s="34" t="s">
        <v>222</v>
      </c>
      <c r="C4" s="34" t="s">
        <v>361</v>
      </c>
      <c r="D4" s="34" t="s">
        <v>196</v>
      </c>
      <c r="E4" s="15" t="s">
        <v>360</v>
      </c>
      <c r="F4" s="34" t="s">
        <v>308</v>
      </c>
      <c r="G4" s="34" t="s">
        <v>196</v>
      </c>
      <c r="H4" s="15" t="s">
        <v>360</v>
      </c>
      <c r="I4" s="34" t="s">
        <v>356</v>
      </c>
      <c r="J4" s="43" t="s">
        <v>193</v>
      </c>
      <c r="K4" s="48" t="s">
        <v>115</v>
      </c>
      <c r="L4" s="48">
        <f t="shared" si="0"/>
        <v>94</v>
      </c>
      <c r="M4" s="34"/>
      <c r="N4" s="34"/>
      <c r="O4" s="34"/>
      <c r="P4" s="34"/>
      <c r="Q4" s="34"/>
      <c r="R4" s="34"/>
      <c r="S4" s="34"/>
      <c r="T4" s="34"/>
      <c r="U4" s="34"/>
      <c r="V4" s="34"/>
      <c r="W4" s="34"/>
      <c r="X4" s="34"/>
      <c r="Y4" s="34">
        <v>36</v>
      </c>
      <c r="Z4" s="34">
        <v>16</v>
      </c>
      <c r="AA4" s="34">
        <v>6</v>
      </c>
      <c r="AB4" s="34">
        <v>30</v>
      </c>
      <c r="AC4" s="34">
        <v>1</v>
      </c>
      <c r="AD4" s="34">
        <v>3</v>
      </c>
      <c r="AE4" s="34"/>
      <c r="AF4" s="34"/>
      <c r="AG4" s="34"/>
      <c r="AH4" s="34"/>
      <c r="AI4" s="34"/>
      <c r="AJ4" s="34">
        <v>2</v>
      </c>
      <c r="AK4" s="34"/>
      <c r="AL4" s="34"/>
      <c r="AM4" s="34"/>
      <c r="AN4" s="34"/>
      <c r="AO4" s="34"/>
      <c r="AP4" s="34"/>
      <c r="AQ4" s="34"/>
      <c r="AR4" s="34"/>
      <c r="AS4" s="82"/>
    </row>
    <row r="5" spans="1:45" s="85" customFormat="1" ht="30.6" customHeight="1" x14ac:dyDescent="0.25">
      <c r="A5" s="49">
        <v>4</v>
      </c>
      <c r="B5" s="48" t="s">
        <v>223</v>
      </c>
      <c r="C5" s="48" t="s">
        <v>309</v>
      </c>
      <c r="D5" s="48" t="s">
        <v>232</v>
      </c>
      <c r="E5" s="48" t="s">
        <v>130</v>
      </c>
      <c r="F5" s="76" t="s">
        <v>310</v>
      </c>
      <c r="G5" s="83" t="s">
        <v>231</v>
      </c>
      <c r="H5" s="84" t="s">
        <v>189</v>
      </c>
      <c r="I5" s="43" t="s">
        <v>311</v>
      </c>
      <c r="J5" s="137" t="s">
        <v>312</v>
      </c>
      <c r="K5" s="48" t="s">
        <v>132</v>
      </c>
      <c r="L5" s="48">
        <f t="shared" si="0"/>
        <v>25</v>
      </c>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v>7</v>
      </c>
      <c r="AO5" s="48">
        <v>4</v>
      </c>
      <c r="AP5" s="48">
        <v>4</v>
      </c>
      <c r="AQ5" s="48">
        <v>6</v>
      </c>
      <c r="AR5" s="48">
        <v>2</v>
      </c>
      <c r="AS5" s="51">
        <v>2</v>
      </c>
    </row>
    <row r="6" spans="1:45" ht="31.5" customHeight="1" x14ac:dyDescent="0.25">
      <c r="A6" s="79">
        <v>5</v>
      </c>
      <c r="B6" s="80" t="s">
        <v>224</v>
      </c>
      <c r="C6" s="80" t="s">
        <v>314</v>
      </c>
      <c r="D6" s="15" t="s">
        <v>196</v>
      </c>
      <c r="E6" s="15" t="s">
        <v>360</v>
      </c>
      <c r="F6" s="15" t="s">
        <v>315</v>
      </c>
      <c r="G6" s="48" t="s">
        <v>232</v>
      </c>
      <c r="H6" s="48" t="s">
        <v>359</v>
      </c>
      <c r="I6" s="77" t="s">
        <v>316</v>
      </c>
      <c r="J6" s="80" t="s">
        <v>195</v>
      </c>
      <c r="K6" s="80" t="s">
        <v>112</v>
      </c>
      <c r="L6" s="48">
        <f>SUM(Y6:AK6)</f>
        <v>89</v>
      </c>
      <c r="M6" s="80"/>
      <c r="N6" s="80"/>
      <c r="O6" s="80"/>
      <c r="P6" s="80"/>
      <c r="Q6" s="80"/>
      <c r="R6" s="80"/>
      <c r="S6" s="80"/>
      <c r="T6" s="80"/>
      <c r="U6" s="80"/>
      <c r="V6" s="80"/>
      <c r="W6" s="80"/>
      <c r="X6" s="80"/>
      <c r="Y6" s="80">
        <v>21</v>
      </c>
      <c r="Z6" s="80">
        <v>9</v>
      </c>
      <c r="AA6" s="80">
        <v>8</v>
      </c>
      <c r="AB6" s="80">
        <v>18</v>
      </c>
      <c r="AC6" s="80"/>
      <c r="AD6" s="80">
        <v>12</v>
      </c>
      <c r="AE6" s="80">
        <v>2</v>
      </c>
      <c r="AF6" s="80">
        <v>3</v>
      </c>
      <c r="AG6" s="80">
        <v>5</v>
      </c>
      <c r="AH6" s="80">
        <v>1</v>
      </c>
      <c r="AI6" s="80">
        <v>3</v>
      </c>
      <c r="AJ6" s="80">
        <v>4</v>
      </c>
      <c r="AK6" s="80">
        <v>3</v>
      </c>
      <c r="AL6" s="80"/>
      <c r="AM6" s="80"/>
      <c r="AN6" s="80"/>
      <c r="AO6" s="80"/>
      <c r="AP6" s="80"/>
      <c r="AQ6" s="80"/>
      <c r="AR6" s="80"/>
      <c r="AS6" s="81"/>
    </row>
    <row r="7" spans="1:45" ht="31.5" customHeight="1" x14ac:dyDescent="0.25">
      <c r="A7" s="49">
        <v>6</v>
      </c>
      <c r="B7" s="48" t="s">
        <v>237</v>
      </c>
      <c r="C7" s="48" t="s">
        <v>313</v>
      </c>
      <c r="D7" s="43" t="s">
        <v>193</v>
      </c>
      <c r="E7" s="44" t="s">
        <v>357</v>
      </c>
      <c r="F7" s="48" t="s">
        <v>174</v>
      </c>
      <c r="G7" s="48" t="s">
        <v>195</v>
      </c>
      <c r="H7" s="48" t="s">
        <v>112</v>
      </c>
      <c r="I7" s="48" t="s">
        <v>320</v>
      </c>
      <c r="J7" s="48" t="s">
        <v>196</v>
      </c>
      <c r="K7" s="15" t="s">
        <v>360</v>
      </c>
      <c r="L7" s="48">
        <f t="shared" si="0"/>
        <v>75</v>
      </c>
      <c r="M7" s="48"/>
      <c r="N7" s="48"/>
      <c r="O7" s="48"/>
      <c r="P7" s="48"/>
      <c r="Q7" s="48"/>
      <c r="R7" s="48"/>
      <c r="S7" s="48"/>
      <c r="T7" s="48"/>
      <c r="U7" s="48"/>
      <c r="V7" s="48"/>
      <c r="W7" s="48"/>
      <c r="X7" s="48"/>
      <c r="Y7" s="48">
        <v>30</v>
      </c>
      <c r="Z7" s="48">
        <v>13</v>
      </c>
      <c r="AA7" s="48">
        <v>4</v>
      </c>
      <c r="AB7" s="48">
        <v>25</v>
      </c>
      <c r="AC7" s="48">
        <v>1</v>
      </c>
      <c r="AD7" s="48"/>
      <c r="AE7" s="48"/>
      <c r="AF7" s="48"/>
      <c r="AG7" s="48"/>
      <c r="AH7" s="48"/>
      <c r="AI7" s="48"/>
      <c r="AJ7" s="48">
        <v>2</v>
      </c>
      <c r="AK7" s="48"/>
      <c r="AL7" s="48"/>
      <c r="AM7" s="48"/>
      <c r="AN7" s="48"/>
      <c r="AO7" s="48"/>
      <c r="AP7" s="48"/>
      <c r="AQ7" s="48"/>
      <c r="AR7" s="48"/>
      <c r="AS7" s="51"/>
    </row>
    <row r="8" spans="1:45" ht="31.5" customHeight="1" thickBot="1" x14ac:dyDescent="0.3">
      <c r="A8" s="49">
        <v>7</v>
      </c>
      <c r="B8" s="48" t="s">
        <v>220</v>
      </c>
      <c r="C8" s="48" t="s">
        <v>317</v>
      </c>
      <c r="D8" s="48" t="s">
        <v>195</v>
      </c>
      <c r="E8" s="48" t="s">
        <v>112</v>
      </c>
      <c r="F8" s="44" t="s">
        <v>354</v>
      </c>
      <c r="G8" s="43" t="s">
        <v>230</v>
      </c>
      <c r="H8" s="44" t="s">
        <v>120</v>
      </c>
      <c r="I8" s="48" t="s">
        <v>355</v>
      </c>
      <c r="J8" s="48" t="s">
        <v>196</v>
      </c>
      <c r="K8" s="168" t="s">
        <v>360</v>
      </c>
      <c r="L8" s="48"/>
      <c r="M8" s="48">
        <f>SUM(N8:AS8)</f>
        <v>60</v>
      </c>
      <c r="N8" s="48">
        <v>9</v>
      </c>
      <c r="O8" s="48">
        <v>9</v>
      </c>
      <c r="P8" s="48">
        <v>3</v>
      </c>
      <c r="Q8" s="48">
        <v>4</v>
      </c>
      <c r="R8" s="48">
        <v>11</v>
      </c>
      <c r="S8" s="48">
        <v>8</v>
      </c>
      <c r="T8" s="48">
        <v>5</v>
      </c>
      <c r="U8" s="48">
        <v>5</v>
      </c>
      <c r="V8" s="48">
        <v>2</v>
      </c>
      <c r="W8" s="48">
        <v>3</v>
      </c>
      <c r="X8" s="48"/>
      <c r="Y8" s="48"/>
      <c r="Z8" s="48"/>
      <c r="AA8" s="48"/>
      <c r="AB8" s="48"/>
      <c r="AC8" s="48"/>
      <c r="AD8" s="48"/>
      <c r="AE8" s="48"/>
      <c r="AF8" s="48"/>
      <c r="AG8" s="48"/>
      <c r="AH8" s="48"/>
      <c r="AI8" s="48"/>
      <c r="AJ8" s="48"/>
      <c r="AK8" s="48"/>
      <c r="AL8" s="48"/>
      <c r="AM8" s="48"/>
      <c r="AN8" s="48"/>
      <c r="AO8" s="48"/>
      <c r="AP8" s="48">
        <v>1</v>
      </c>
      <c r="AQ8" s="48"/>
      <c r="AR8" s="48"/>
      <c r="AS8" s="51"/>
    </row>
    <row r="9" spans="1:45" ht="17.25" thickTop="1" thickBot="1" x14ac:dyDescent="0.3">
      <c r="A9" s="50"/>
      <c r="B9" s="67"/>
      <c r="C9" s="418" t="s">
        <v>181</v>
      </c>
      <c r="D9" s="418"/>
      <c r="E9" s="418"/>
      <c r="F9" s="418"/>
      <c r="G9" s="418"/>
      <c r="H9" s="418"/>
      <c r="I9" s="418"/>
      <c r="J9" s="67"/>
      <c r="K9" s="67"/>
      <c r="L9" s="67">
        <f>SUM(L2:L8)-L4</f>
        <v>463</v>
      </c>
      <c r="M9" s="67">
        <f>SUM(M2:M7)</f>
        <v>0</v>
      </c>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52"/>
    </row>
    <row r="10" spans="1:45" ht="16.5" thickTop="1" x14ac:dyDescent="0.25">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row>
  </sheetData>
  <sortState ref="A3:AS8">
    <sortCondition ref="B3:B8"/>
  </sortState>
  <mergeCells count="1">
    <mergeCell ref="C9:I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BY47"/>
  <sheetViews>
    <sheetView topLeftCell="T1" zoomScale="70" zoomScaleNormal="70" workbookViewId="0">
      <selection activeCell="AC2" sqref="AC2"/>
    </sheetView>
  </sheetViews>
  <sheetFormatPr baseColWidth="10" defaultRowHeight="15" x14ac:dyDescent="0.25"/>
  <cols>
    <col min="1" max="1" width="4.5" style="148" customWidth="1"/>
    <col min="2" max="2" width="26.5" style="148" bestFit="1" customWidth="1"/>
    <col min="3" max="3" width="15.625" style="148" customWidth="1"/>
    <col min="4" max="4" width="20.625" style="148" customWidth="1"/>
    <col min="5" max="5" width="10.625" style="156" customWidth="1"/>
    <col min="6" max="6" width="15.625" style="148" customWidth="1"/>
    <col min="7" max="7" width="40.625" style="148" customWidth="1"/>
    <col min="8" max="8" width="15.625" style="156" customWidth="1"/>
    <col min="9" max="9" width="10.625" style="156" customWidth="1"/>
    <col min="10" max="10" width="15.625" style="156" customWidth="1"/>
    <col min="11" max="11" width="40.625" style="148" customWidth="1"/>
    <col min="12" max="12" width="15.625" style="156" customWidth="1"/>
    <col min="13" max="13" width="10.625" style="156" customWidth="1"/>
    <col min="14" max="14" width="15.625" style="156" customWidth="1"/>
    <col min="15" max="15" width="40.625" style="148" customWidth="1"/>
    <col min="16" max="16" width="15.625" style="148" customWidth="1"/>
    <col min="17" max="17" width="10.625" style="148" customWidth="1"/>
    <col min="18" max="18" width="15.625" style="156" customWidth="1"/>
    <col min="19" max="19" width="40.625" style="156" customWidth="1"/>
    <col min="20" max="20" width="15.625" style="156" customWidth="1"/>
    <col min="21" max="21" width="10.625" style="156" customWidth="1"/>
    <col min="22" max="22" width="15.625" style="156" customWidth="1"/>
    <col min="23" max="23" width="40.625" style="148" customWidth="1"/>
    <col min="24" max="24" width="20.625" style="148" customWidth="1"/>
    <col min="25" max="25" width="10.625" style="156" customWidth="1"/>
    <col min="26" max="26" width="20.625" style="148" customWidth="1"/>
    <col min="27" max="27" width="40.625" style="148" customWidth="1"/>
    <col min="28" max="28" width="20.625" style="148" customWidth="1"/>
    <col min="29" max="29" width="10.625" style="156" customWidth="1"/>
    <col min="30" max="30" width="20.625" style="148" customWidth="1"/>
    <col min="31" max="31" width="40.625" style="148" customWidth="1"/>
    <col min="32" max="32" width="20.625" style="148" customWidth="1"/>
    <col min="33" max="33" width="10.625" style="156" customWidth="1"/>
    <col min="34" max="34" width="20.625" style="148" customWidth="1"/>
    <col min="35" max="35" width="40.625" style="148" customWidth="1"/>
    <col min="36" max="36" width="20.625" style="156" customWidth="1"/>
    <col min="37" max="37" width="10.625" style="156" customWidth="1"/>
    <col min="38" max="38" width="20.625" style="148" customWidth="1"/>
    <col min="39" max="39" width="40.625" style="148" customWidth="1"/>
    <col min="40" max="40" width="20.625" style="156" customWidth="1"/>
    <col min="41" max="41" width="10.625" style="148" customWidth="1"/>
    <col min="42" max="42" width="20.625" style="148" customWidth="1"/>
    <col min="43" max="43" width="40.625" style="148" customWidth="1"/>
    <col min="44" max="44" width="20.625" style="148" customWidth="1"/>
    <col min="45" max="45" width="10.625" style="148" customWidth="1"/>
    <col min="46" max="46" width="20.625" style="148" customWidth="1"/>
    <col min="47" max="47" width="40.625" style="148" customWidth="1"/>
    <col min="48" max="48" width="20.625" style="148" customWidth="1"/>
    <col min="49" max="49" width="10.625" style="156" customWidth="1"/>
    <col min="50" max="50" width="20.625" style="148" customWidth="1"/>
    <col min="51" max="51" width="40.625" style="148" customWidth="1"/>
    <col min="52" max="52" width="20.625" style="148" customWidth="1"/>
    <col min="53" max="53" width="10.625" style="156" customWidth="1"/>
    <col min="54" max="54" width="20.625" style="148" customWidth="1"/>
    <col min="55" max="55" width="40.625" style="148" customWidth="1"/>
    <col min="56" max="56" width="20.625" style="148" customWidth="1"/>
    <col min="57" max="57" width="10.625" style="156" customWidth="1"/>
    <col min="58" max="58" width="15.625" style="148" customWidth="1"/>
    <col min="59" max="59" width="40.625" style="148" customWidth="1"/>
    <col min="60" max="60" width="20.625" style="148" customWidth="1"/>
    <col min="61" max="61" width="10.625" style="156" customWidth="1"/>
    <col min="62" max="62" width="40.625" style="148" customWidth="1"/>
    <col min="63" max="63" width="20.625" style="148" customWidth="1"/>
    <col min="64" max="64" width="10.625" style="156" customWidth="1"/>
    <col min="65" max="65" width="40.625" style="148" customWidth="1"/>
    <col min="66" max="66" width="15.625" style="156" customWidth="1"/>
    <col min="67" max="67" width="10.625" style="148" customWidth="1"/>
    <col min="68" max="68" width="40.625" style="148" customWidth="1"/>
    <col min="69" max="69" width="20.625" style="148" customWidth="1"/>
    <col min="70" max="70" width="10.625" style="148" customWidth="1"/>
    <col min="71" max="71" width="40.625" style="148" customWidth="1"/>
    <col min="72" max="72" width="20.625" style="148" customWidth="1"/>
    <col min="73" max="73" width="10.625" style="148" customWidth="1"/>
    <col min="74" max="74" width="40.625" style="148" customWidth="1"/>
    <col min="75" max="75" width="20.625" style="148" customWidth="1"/>
    <col min="76" max="76" width="10.625" style="148" customWidth="1"/>
    <col min="77" max="77" width="40.625" style="148" customWidth="1"/>
    <col min="78" max="16384" width="11" style="148"/>
  </cols>
  <sheetData>
    <row r="1" spans="1:77" s="141" customFormat="1" ht="30" x14ac:dyDescent="0.25">
      <c r="A1" s="139" t="s">
        <v>83</v>
      </c>
      <c r="B1" s="140" t="s">
        <v>141</v>
      </c>
      <c r="C1" s="140" t="s">
        <v>84</v>
      </c>
      <c r="D1" s="139" t="s">
        <v>85</v>
      </c>
      <c r="E1" s="140" t="s">
        <v>106</v>
      </c>
      <c r="F1" s="139" t="s">
        <v>124</v>
      </c>
      <c r="G1" s="139" t="s">
        <v>245</v>
      </c>
      <c r="H1" s="140" t="s">
        <v>86</v>
      </c>
      <c r="I1" s="140" t="s">
        <v>106</v>
      </c>
      <c r="J1" s="140" t="s">
        <v>104</v>
      </c>
      <c r="K1" s="140" t="s">
        <v>105</v>
      </c>
      <c r="L1" s="140" t="s">
        <v>87</v>
      </c>
      <c r="M1" s="140" t="s">
        <v>106</v>
      </c>
      <c r="N1" s="140" t="s">
        <v>104</v>
      </c>
      <c r="O1" s="140" t="s">
        <v>105</v>
      </c>
      <c r="P1" s="139" t="s">
        <v>88</v>
      </c>
      <c r="Q1" s="139" t="s">
        <v>106</v>
      </c>
      <c r="R1" s="140" t="s">
        <v>104</v>
      </c>
      <c r="S1" s="140" t="s">
        <v>105</v>
      </c>
      <c r="T1" s="140" t="s">
        <v>89</v>
      </c>
      <c r="U1" s="140" t="s">
        <v>106</v>
      </c>
      <c r="V1" s="140" t="s">
        <v>104</v>
      </c>
      <c r="W1" s="140" t="s">
        <v>105</v>
      </c>
      <c r="X1" s="139" t="s">
        <v>90</v>
      </c>
      <c r="Y1" s="140" t="s">
        <v>106</v>
      </c>
      <c r="Z1" s="140" t="s">
        <v>104</v>
      </c>
      <c r="AA1" s="140" t="s">
        <v>105</v>
      </c>
      <c r="AB1" s="139" t="s">
        <v>91</v>
      </c>
      <c r="AC1" s="140" t="s">
        <v>106</v>
      </c>
      <c r="AD1" s="140" t="s">
        <v>104</v>
      </c>
      <c r="AE1" s="140" t="s">
        <v>105</v>
      </c>
      <c r="AF1" s="139" t="s">
        <v>92</v>
      </c>
      <c r="AG1" s="140" t="s">
        <v>106</v>
      </c>
      <c r="AH1" s="139" t="s">
        <v>124</v>
      </c>
      <c r="AI1" s="140" t="s">
        <v>245</v>
      </c>
      <c r="AJ1" s="140" t="s">
        <v>93</v>
      </c>
      <c r="AK1" s="140" t="s">
        <v>106</v>
      </c>
      <c r="AL1" s="139" t="s">
        <v>124</v>
      </c>
      <c r="AM1" s="140" t="s">
        <v>245</v>
      </c>
      <c r="AN1" s="140" t="s">
        <v>94</v>
      </c>
      <c r="AO1" s="139" t="s">
        <v>106</v>
      </c>
      <c r="AP1" s="139" t="s">
        <v>124</v>
      </c>
      <c r="AQ1" s="140" t="s">
        <v>245</v>
      </c>
      <c r="AR1" s="139" t="s">
        <v>95</v>
      </c>
      <c r="AS1" s="139" t="s">
        <v>106</v>
      </c>
      <c r="AT1" s="139" t="s">
        <v>124</v>
      </c>
      <c r="AU1" s="140" t="s">
        <v>245</v>
      </c>
      <c r="AV1" s="139" t="s">
        <v>96</v>
      </c>
      <c r="AW1" s="140" t="s">
        <v>106</v>
      </c>
      <c r="AX1" s="139" t="s">
        <v>124</v>
      </c>
      <c r="AY1" s="140" t="s">
        <v>245</v>
      </c>
      <c r="AZ1" s="139" t="s">
        <v>97</v>
      </c>
      <c r="BA1" s="140" t="s">
        <v>106</v>
      </c>
      <c r="BB1" s="139" t="s">
        <v>124</v>
      </c>
      <c r="BC1" s="140" t="s">
        <v>245</v>
      </c>
      <c r="BD1" s="139" t="s">
        <v>341</v>
      </c>
      <c r="BE1" s="140" t="s">
        <v>106</v>
      </c>
      <c r="BF1" s="139" t="s">
        <v>124</v>
      </c>
      <c r="BG1" s="140" t="s">
        <v>245</v>
      </c>
      <c r="BH1" s="140" t="s">
        <v>98</v>
      </c>
      <c r="BI1" s="140" t="s">
        <v>106</v>
      </c>
      <c r="BJ1" s="139" t="s">
        <v>85</v>
      </c>
      <c r="BK1" s="140" t="s">
        <v>99</v>
      </c>
      <c r="BL1" s="140" t="s">
        <v>106</v>
      </c>
      <c r="BM1" s="139" t="s">
        <v>85</v>
      </c>
      <c r="BN1" s="140" t="s">
        <v>100</v>
      </c>
      <c r="BO1" s="140" t="s">
        <v>106</v>
      </c>
      <c r="BP1" s="139" t="s">
        <v>85</v>
      </c>
      <c r="BQ1" s="140" t="s">
        <v>101</v>
      </c>
      <c r="BR1" s="140" t="s">
        <v>106</v>
      </c>
      <c r="BS1" s="139" t="s">
        <v>85</v>
      </c>
      <c r="BT1" s="140" t="s">
        <v>102</v>
      </c>
      <c r="BU1" s="140" t="s">
        <v>106</v>
      </c>
      <c r="BV1" s="139" t="s">
        <v>85</v>
      </c>
      <c r="BW1" s="140" t="s">
        <v>103</v>
      </c>
      <c r="BX1" s="140" t="s">
        <v>106</v>
      </c>
      <c r="BY1" s="139" t="s">
        <v>85</v>
      </c>
    </row>
    <row r="2" spans="1:77" s="141" customFormat="1" ht="80.099999999999994" customHeight="1" x14ac:dyDescent="0.25">
      <c r="A2" s="142">
        <v>1</v>
      </c>
      <c r="B2" s="143" t="s">
        <v>142</v>
      </c>
      <c r="C2" s="143" t="s">
        <v>321</v>
      </c>
      <c r="D2" s="143" t="s">
        <v>238</v>
      </c>
      <c r="E2" s="144" t="s">
        <v>112</v>
      </c>
      <c r="F2" s="145" t="s">
        <v>246</v>
      </c>
      <c r="G2" s="143" t="s">
        <v>246</v>
      </c>
      <c r="H2" s="144" t="s">
        <v>322</v>
      </c>
      <c r="I2" s="166" t="s">
        <v>117</v>
      </c>
      <c r="J2" s="144" t="s">
        <v>111</v>
      </c>
      <c r="K2" s="132" t="s">
        <v>323</v>
      </c>
      <c r="L2" s="144" t="s">
        <v>107</v>
      </c>
      <c r="M2" s="144" t="s">
        <v>112</v>
      </c>
      <c r="N2" s="144" t="s">
        <v>111</v>
      </c>
      <c r="O2" s="144" t="s">
        <v>324</v>
      </c>
      <c r="P2" s="143" t="s">
        <v>325</v>
      </c>
      <c r="Q2" s="167" t="s">
        <v>120</v>
      </c>
      <c r="R2" s="144" t="s">
        <v>111</v>
      </c>
      <c r="S2" s="132" t="s">
        <v>353</v>
      </c>
      <c r="T2" s="144" t="s">
        <v>108</v>
      </c>
      <c r="U2" s="144" t="s">
        <v>113</v>
      </c>
      <c r="V2" s="144" t="s">
        <v>111</v>
      </c>
      <c r="W2" s="132" t="s">
        <v>326</v>
      </c>
      <c r="X2" s="143" t="s">
        <v>307</v>
      </c>
      <c r="Y2" s="144" t="s">
        <v>112</v>
      </c>
      <c r="Z2" s="143" t="s">
        <v>246</v>
      </c>
      <c r="AA2" s="144" t="s">
        <v>327</v>
      </c>
      <c r="AB2" s="143" t="s">
        <v>328</v>
      </c>
      <c r="AC2" s="166" t="s">
        <v>117</v>
      </c>
      <c r="AD2" s="143" t="s">
        <v>246</v>
      </c>
      <c r="AE2" s="143" t="s">
        <v>116</v>
      </c>
      <c r="AF2" s="133" t="s">
        <v>329</v>
      </c>
      <c r="AG2" s="144" t="s">
        <v>259</v>
      </c>
      <c r="AH2" s="143" t="s">
        <v>246</v>
      </c>
      <c r="AI2" s="132" t="s">
        <v>330</v>
      </c>
      <c r="AJ2" s="144" t="s">
        <v>331</v>
      </c>
      <c r="AK2" s="144" t="s">
        <v>112</v>
      </c>
      <c r="AL2" s="143" t="s">
        <v>246</v>
      </c>
      <c r="AM2" s="143" t="s">
        <v>114</v>
      </c>
      <c r="AN2" s="144" t="s">
        <v>332</v>
      </c>
      <c r="AO2" s="167" t="s">
        <v>120</v>
      </c>
      <c r="AP2" s="143" t="s">
        <v>246</v>
      </c>
      <c r="AQ2" s="144" t="s">
        <v>333</v>
      </c>
      <c r="AR2" s="143" t="s">
        <v>335</v>
      </c>
      <c r="AS2" s="143" t="s">
        <v>112</v>
      </c>
      <c r="AT2" s="143" t="s">
        <v>246</v>
      </c>
      <c r="AU2" s="131" t="s">
        <v>334</v>
      </c>
      <c r="AV2" s="144" t="s">
        <v>336</v>
      </c>
      <c r="AW2" s="144" t="s">
        <v>112</v>
      </c>
      <c r="AX2" s="160" t="s">
        <v>246</v>
      </c>
      <c r="AY2" s="131" t="s">
        <v>337</v>
      </c>
      <c r="AZ2" s="143" t="s">
        <v>338</v>
      </c>
      <c r="BA2" s="166" t="s">
        <v>120</v>
      </c>
      <c r="BB2" s="161" t="s">
        <v>246</v>
      </c>
      <c r="BC2" s="131" t="s">
        <v>342</v>
      </c>
      <c r="BD2" s="144" t="s">
        <v>340</v>
      </c>
      <c r="BE2" s="144" t="s">
        <v>112</v>
      </c>
      <c r="BF2" s="160" t="s">
        <v>246</v>
      </c>
      <c r="BG2" s="131" t="s">
        <v>339</v>
      </c>
      <c r="BH2" s="138" t="s">
        <v>343</v>
      </c>
      <c r="BI2" s="144" t="s">
        <v>117</v>
      </c>
      <c r="BJ2" s="138" t="s">
        <v>344</v>
      </c>
      <c r="BK2" s="131" t="s">
        <v>345</v>
      </c>
      <c r="BL2" s="144" t="s">
        <v>259</v>
      </c>
      <c r="BM2" s="131" t="s">
        <v>346</v>
      </c>
      <c r="BN2" s="144" t="s">
        <v>347</v>
      </c>
      <c r="BO2" s="167" t="s">
        <v>120</v>
      </c>
      <c r="BP2" s="131" t="s">
        <v>348</v>
      </c>
      <c r="BQ2" s="144" t="s">
        <v>349</v>
      </c>
      <c r="BR2" s="167" t="s">
        <v>120</v>
      </c>
      <c r="BS2" s="132" t="s">
        <v>350</v>
      </c>
      <c r="BT2" s="145" t="s">
        <v>246</v>
      </c>
      <c r="BU2" s="145" t="s">
        <v>246</v>
      </c>
      <c r="BV2" s="145" t="s">
        <v>246</v>
      </c>
      <c r="BW2" s="145" t="s">
        <v>246</v>
      </c>
      <c r="BX2" s="145" t="s">
        <v>246</v>
      </c>
      <c r="BY2" s="164" t="s">
        <v>246</v>
      </c>
    </row>
    <row r="3" spans="1:77" s="141" customFormat="1" ht="80.099999999999994" customHeight="1" x14ac:dyDescent="0.25">
      <c r="A3" s="142">
        <v>2</v>
      </c>
      <c r="B3" s="144" t="s">
        <v>242</v>
      </c>
      <c r="C3" s="143" t="s">
        <v>119</v>
      </c>
      <c r="D3" s="143" t="s">
        <v>239</v>
      </c>
      <c r="E3" s="166" t="s">
        <v>120</v>
      </c>
      <c r="F3" s="145" t="s">
        <v>246</v>
      </c>
      <c r="G3" s="144" t="s">
        <v>252</v>
      </c>
      <c r="H3" s="144" t="s">
        <v>156</v>
      </c>
      <c r="I3" s="166" t="s">
        <v>120</v>
      </c>
      <c r="J3" s="162" t="s">
        <v>246</v>
      </c>
      <c r="K3" s="126" t="s">
        <v>253</v>
      </c>
      <c r="L3" s="144" t="s">
        <v>255</v>
      </c>
      <c r="M3" s="166" t="s">
        <v>120</v>
      </c>
      <c r="N3" s="162" t="s">
        <v>246</v>
      </c>
      <c r="O3" s="126" t="s">
        <v>254</v>
      </c>
      <c r="P3" s="143" t="s">
        <v>256</v>
      </c>
      <c r="Q3" s="167" t="s">
        <v>120</v>
      </c>
      <c r="R3" s="144" t="s">
        <v>244</v>
      </c>
      <c r="S3" s="126" t="s">
        <v>257</v>
      </c>
      <c r="T3" s="144" t="s">
        <v>258</v>
      </c>
      <c r="U3" s="144" t="s">
        <v>259</v>
      </c>
      <c r="V3" s="144" t="s">
        <v>246</v>
      </c>
      <c r="W3" s="126" t="s">
        <v>260</v>
      </c>
      <c r="X3" s="143" t="s">
        <v>110</v>
      </c>
      <c r="Y3" s="144" t="s">
        <v>259</v>
      </c>
      <c r="Z3" s="143" t="s">
        <v>246</v>
      </c>
      <c r="AA3" s="126" t="s">
        <v>261</v>
      </c>
      <c r="AB3" s="143" t="s">
        <v>122</v>
      </c>
      <c r="AC3" s="144" t="s">
        <v>117</v>
      </c>
      <c r="AD3" s="143" t="s">
        <v>246</v>
      </c>
      <c r="AE3" s="127" t="s">
        <v>265</v>
      </c>
      <c r="AF3" s="143" t="s">
        <v>262</v>
      </c>
      <c r="AG3" s="144" t="s">
        <v>117</v>
      </c>
      <c r="AH3" s="143" t="s">
        <v>246</v>
      </c>
      <c r="AI3" s="127" t="s">
        <v>264</v>
      </c>
      <c r="AJ3" s="144" t="s">
        <v>121</v>
      </c>
      <c r="AK3" s="144" t="s">
        <v>117</v>
      </c>
      <c r="AL3" s="143" t="s">
        <v>246</v>
      </c>
      <c r="AM3" s="127" t="s">
        <v>263</v>
      </c>
      <c r="AN3" s="144" t="s">
        <v>246</v>
      </c>
      <c r="AO3" s="143" t="s">
        <v>246</v>
      </c>
      <c r="AP3" s="143" t="s">
        <v>246</v>
      </c>
      <c r="AQ3" s="143" t="s">
        <v>246</v>
      </c>
      <c r="AR3" s="143" t="s">
        <v>246</v>
      </c>
      <c r="AS3" s="143" t="s">
        <v>246</v>
      </c>
      <c r="AT3" s="143" t="s">
        <v>246</v>
      </c>
      <c r="AU3" s="143" t="s">
        <v>246</v>
      </c>
      <c r="AV3" s="143" t="s">
        <v>246</v>
      </c>
      <c r="AW3" s="144" t="s">
        <v>246</v>
      </c>
      <c r="AX3" s="143" t="s">
        <v>246</v>
      </c>
      <c r="AY3" s="143" t="s">
        <v>246</v>
      </c>
      <c r="AZ3" s="143" t="s">
        <v>246</v>
      </c>
      <c r="BA3" s="144" t="s">
        <v>246</v>
      </c>
      <c r="BB3" s="143" t="s">
        <v>246</v>
      </c>
      <c r="BC3" s="143" t="s">
        <v>246</v>
      </c>
      <c r="BD3" s="143" t="s">
        <v>246</v>
      </c>
      <c r="BE3" s="144" t="s">
        <v>246</v>
      </c>
      <c r="BF3" s="143" t="s">
        <v>246</v>
      </c>
      <c r="BG3" s="143" t="s">
        <v>246</v>
      </c>
      <c r="BH3" s="143" t="s">
        <v>246</v>
      </c>
      <c r="BI3" s="144" t="s">
        <v>246</v>
      </c>
      <c r="BJ3" s="143" t="s">
        <v>246</v>
      </c>
      <c r="BK3" s="143" t="s">
        <v>246</v>
      </c>
      <c r="BL3" s="144" t="s">
        <v>246</v>
      </c>
      <c r="BM3" s="143" t="s">
        <v>246</v>
      </c>
      <c r="BN3" s="144" t="s">
        <v>246</v>
      </c>
      <c r="BO3" s="143" t="s">
        <v>246</v>
      </c>
      <c r="BP3" s="143" t="s">
        <v>246</v>
      </c>
      <c r="BQ3" s="143" t="s">
        <v>246</v>
      </c>
      <c r="BR3" s="143" t="s">
        <v>246</v>
      </c>
      <c r="BS3" s="143" t="s">
        <v>246</v>
      </c>
      <c r="BT3" s="145" t="s">
        <v>246</v>
      </c>
      <c r="BU3" s="145" t="s">
        <v>246</v>
      </c>
      <c r="BV3" s="145" t="s">
        <v>246</v>
      </c>
      <c r="BW3" s="145" t="s">
        <v>246</v>
      </c>
      <c r="BX3" s="145" t="s">
        <v>246</v>
      </c>
      <c r="BY3" s="164" t="s">
        <v>246</v>
      </c>
    </row>
    <row r="4" spans="1:77" ht="80.099999999999994" customHeight="1" x14ac:dyDescent="0.25">
      <c r="A4" s="142">
        <v>3</v>
      </c>
      <c r="B4" s="144" t="s">
        <v>277</v>
      </c>
      <c r="C4" s="143" t="s">
        <v>109</v>
      </c>
      <c r="D4" s="143" t="s">
        <v>239</v>
      </c>
      <c r="E4" s="166" t="s">
        <v>358</v>
      </c>
      <c r="F4" s="145" t="s">
        <v>246</v>
      </c>
      <c r="G4" s="143" t="s">
        <v>266</v>
      </c>
      <c r="H4" s="144" t="s">
        <v>267</v>
      </c>
      <c r="I4" s="166" t="s">
        <v>357</v>
      </c>
      <c r="J4" s="144" t="s">
        <v>244</v>
      </c>
      <c r="K4" s="128" t="s">
        <v>268</v>
      </c>
      <c r="L4" s="146" t="s">
        <v>126</v>
      </c>
      <c r="M4" s="166" t="s">
        <v>358</v>
      </c>
      <c r="N4" s="144" t="s">
        <v>244</v>
      </c>
      <c r="O4" s="128" t="s">
        <v>269</v>
      </c>
      <c r="P4" s="143" t="s">
        <v>127</v>
      </c>
      <c r="Q4" s="166" t="s">
        <v>358</v>
      </c>
      <c r="R4" s="162" t="s">
        <v>246</v>
      </c>
      <c r="S4" s="128" t="s">
        <v>270</v>
      </c>
      <c r="T4" s="144" t="s">
        <v>127</v>
      </c>
      <c r="U4" s="166" t="s">
        <v>358</v>
      </c>
      <c r="V4" s="144" t="s">
        <v>246</v>
      </c>
      <c r="W4" s="144" t="s">
        <v>247</v>
      </c>
      <c r="X4" s="143" t="s">
        <v>129</v>
      </c>
      <c r="Y4" s="166" t="s">
        <v>357</v>
      </c>
      <c r="Z4" s="129" t="s">
        <v>246</v>
      </c>
      <c r="AA4" s="128" t="s">
        <v>271</v>
      </c>
      <c r="AB4" s="143" t="s">
        <v>128</v>
      </c>
      <c r="AC4" s="166" t="s">
        <v>358</v>
      </c>
      <c r="AD4" s="147" t="s">
        <v>246</v>
      </c>
      <c r="AE4" s="128" t="s">
        <v>272</v>
      </c>
      <c r="AF4" s="143" t="s">
        <v>274</v>
      </c>
      <c r="AG4" s="166" t="s">
        <v>358</v>
      </c>
      <c r="AH4" s="143" t="s">
        <v>246</v>
      </c>
      <c r="AI4" s="128" t="s">
        <v>273</v>
      </c>
      <c r="AJ4" s="144" t="s">
        <v>276</v>
      </c>
      <c r="AK4" s="166" t="s">
        <v>357</v>
      </c>
      <c r="AL4" s="143" t="s">
        <v>246</v>
      </c>
      <c r="AM4" s="128" t="s">
        <v>275</v>
      </c>
      <c r="AN4" s="144" t="s">
        <v>246</v>
      </c>
      <c r="AO4" s="143" t="s">
        <v>246</v>
      </c>
      <c r="AP4" s="143" t="s">
        <v>246</v>
      </c>
      <c r="AQ4" s="143" t="s">
        <v>246</v>
      </c>
      <c r="AR4" s="143" t="s">
        <v>246</v>
      </c>
      <c r="AS4" s="143" t="s">
        <v>246</v>
      </c>
      <c r="AT4" s="143" t="s">
        <v>246</v>
      </c>
      <c r="AU4" s="143" t="s">
        <v>246</v>
      </c>
      <c r="AV4" s="143" t="s">
        <v>246</v>
      </c>
      <c r="AW4" s="144" t="s">
        <v>246</v>
      </c>
      <c r="AX4" s="143" t="s">
        <v>246</v>
      </c>
      <c r="AY4" s="143" t="s">
        <v>246</v>
      </c>
      <c r="AZ4" s="143" t="s">
        <v>246</v>
      </c>
      <c r="BA4" s="144" t="s">
        <v>246</v>
      </c>
      <c r="BB4" s="143" t="s">
        <v>246</v>
      </c>
      <c r="BC4" s="143" t="s">
        <v>246</v>
      </c>
      <c r="BD4" s="143" t="s">
        <v>246</v>
      </c>
      <c r="BE4" s="144" t="s">
        <v>246</v>
      </c>
      <c r="BF4" s="143" t="s">
        <v>246</v>
      </c>
      <c r="BG4" s="143" t="s">
        <v>246</v>
      </c>
      <c r="BH4" s="143" t="s">
        <v>246</v>
      </c>
      <c r="BI4" s="144" t="s">
        <v>246</v>
      </c>
      <c r="BJ4" s="143" t="s">
        <v>246</v>
      </c>
      <c r="BK4" s="143" t="s">
        <v>246</v>
      </c>
      <c r="BL4" s="144" t="s">
        <v>246</v>
      </c>
      <c r="BM4" s="143" t="s">
        <v>246</v>
      </c>
      <c r="BN4" s="144" t="s">
        <v>246</v>
      </c>
      <c r="BO4" s="143" t="s">
        <v>246</v>
      </c>
      <c r="BP4" s="143" t="s">
        <v>246</v>
      </c>
      <c r="BQ4" s="143" t="s">
        <v>246</v>
      </c>
      <c r="BR4" s="143" t="s">
        <v>246</v>
      </c>
      <c r="BS4" s="143" t="s">
        <v>246</v>
      </c>
      <c r="BT4" s="145" t="s">
        <v>246</v>
      </c>
      <c r="BU4" s="145" t="s">
        <v>246</v>
      </c>
      <c r="BV4" s="145" t="s">
        <v>246</v>
      </c>
      <c r="BW4" s="145" t="s">
        <v>246</v>
      </c>
      <c r="BX4" s="145" t="s">
        <v>246</v>
      </c>
      <c r="BY4" s="164" t="s">
        <v>246</v>
      </c>
    </row>
    <row r="5" spans="1:77" ht="80.099999999999994" customHeight="1" x14ac:dyDescent="0.25">
      <c r="A5" s="142">
        <v>4</v>
      </c>
      <c r="B5" s="144" t="s">
        <v>241</v>
      </c>
      <c r="C5" s="149" t="s">
        <v>240</v>
      </c>
      <c r="D5" s="143" t="s">
        <v>278</v>
      </c>
      <c r="E5" s="144" t="s">
        <v>132</v>
      </c>
      <c r="F5" s="145" t="s">
        <v>246</v>
      </c>
      <c r="G5" s="162" t="s">
        <v>246</v>
      </c>
      <c r="H5" s="150" t="s">
        <v>133</v>
      </c>
      <c r="I5" s="144" t="s">
        <v>136</v>
      </c>
      <c r="J5" s="144" t="s">
        <v>111</v>
      </c>
      <c r="K5" s="144" t="s">
        <v>131</v>
      </c>
      <c r="L5" s="144" t="s">
        <v>279</v>
      </c>
      <c r="M5" s="144" t="s">
        <v>282</v>
      </c>
      <c r="N5" s="144" t="s">
        <v>246</v>
      </c>
      <c r="O5" s="130" t="s">
        <v>280</v>
      </c>
      <c r="P5" s="143" t="s">
        <v>134</v>
      </c>
      <c r="Q5" s="143" t="s">
        <v>135</v>
      </c>
      <c r="R5" s="144" t="s">
        <v>246</v>
      </c>
      <c r="S5" s="130" t="s">
        <v>281</v>
      </c>
      <c r="T5" s="144" t="s">
        <v>246</v>
      </c>
      <c r="U5" s="144" t="s">
        <v>246</v>
      </c>
      <c r="V5" s="144" t="s">
        <v>246</v>
      </c>
      <c r="W5" s="143" t="s">
        <v>246</v>
      </c>
      <c r="X5" s="143" t="s">
        <v>246</v>
      </c>
      <c r="Y5" s="144" t="s">
        <v>246</v>
      </c>
      <c r="Z5" s="143" t="s">
        <v>246</v>
      </c>
      <c r="AA5" s="143" t="s">
        <v>246</v>
      </c>
      <c r="AB5" s="143" t="s">
        <v>246</v>
      </c>
      <c r="AC5" s="144" t="s">
        <v>246</v>
      </c>
      <c r="AD5" s="143" t="s">
        <v>246</v>
      </c>
      <c r="AE5" s="143" t="s">
        <v>246</v>
      </c>
      <c r="AF5" s="143" t="s">
        <v>246</v>
      </c>
      <c r="AG5" s="144" t="s">
        <v>246</v>
      </c>
      <c r="AH5" s="143" t="s">
        <v>246</v>
      </c>
      <c r="AI5" s="143" t="s">
        <v>246</v>
      </c>
      <c r="AJ5" s="144" t="s">
        <v>246</v>
      </c>
      <c r="AK5" s="144" t="s">
        <v>246</v>
      </c>
      <c r="AL5" s="143" t="s">
        <v>246</v>
      </c>
      <c r="AM5" s="143" t="s">
        <v>246</v>
      </c>
      <c r="AN5" s="144" t="s">
        <v>246</v>
      </c>
      <c r="AO5" s="143" t="s">
        <v>246</v>
      </c>
      <c r="AP5" s="143" t="s">
        <v>246</v>
      </c>
      <c r="AQ5" s="143" t="s">
        <v>246</v>
      </c>
      <c r="AR5" s="143" t="s">
        <v>246</v>
      </c>
      <c r="AS5" s="143" t="s">
        <v>246</v>
      </c>
      <c r="AT5" s="143" t="s">
        <v>246</v>
      </c>
      <c r="AU5" s="143" t="s">
        <v>246</v>
      </c>
      <c r="AV5" s="143" t="s">
        <v>246</v>
      </c>
      <c r="AW5" s="144" t="s">
        <v>246</v>
      </c>
      <c r="AX5" s="143" t="s">
        <v>246</v>
      </c>
      <c r="AY5" s="143" t="s">
        <v>246</v>
      </c>
      <c r="AZ5" s="143" t="s">
        <v>246</v>
      </c>
      <c r="BA5" s="144" t="s">
        <v>246</v>
      </c>
      <c r="BB5" s="143" t="s">
        <v>246</v>
      </c>
      <c r="BC5" s="143" t="s">
        <v>246</v>
      </c>
      <c r="BD5" s="143" t="s">
        <v>246</v>
      </c>
      <c r="BE5" s="144" t="s">
        <v>246</v>
      </c>
      <c r="BF5" s="143" t="s">
        <v>246</v>
      </c>
      <c r="BG5" s="143" t="s">
        <v>246</v>
      </c>
      <c r="BH5" s="143" t="s">
        <v>246</v>
      </c>
      <c r="BI5" s="144" t="s">
        <v>246</v>
      </c>
      <c r="BJ5" s="143" t="s">
        <v>246</v>
      </c>
      <c r="BK5" s="143" t="s">
        <v>246</v>
      </c>
      <c r="BL5" s="144" t="s">
        <v>246</v>
      </c>
      <c r="BM5" s="143" t="s">
        <v>246</v>
      </c>
      <c r="BN5" s="144" t="s">
        <v>246</v>
      </c>
      <c r="BO5" s="143" t="s">
        <v>246</v>
      </c>
      <c r="BP5" s="143" t="s">
        <v>246</v>
      </c>
      <c r="BQ5" s="143" t="s">
        <v>246</v>
      </c>
      <c r="BR5" s="143" t="s">
        <v>246</v>
      </c>
      <c r="BS5" s="143" t="s">
        <v>246</v>
      </c>
      <c r="BT5" s="145" t="s">
        <v>246</v>
      </c>
      <c r="BU5" s="145" t="s">
        <v>246</v>
      </c>
      <c r="BV5" s="145" t="s">
        <v>246</v>
      </c>
      <c r="BW5" s="145" t="s">
        <v>246</v>
      </c>
      <c r="BX5" s="145" t="s">
        <v>246</v>
      </c>
      <c r="BY5" s="164" t="s">
        <v>246</v>
      </c>
    </row>
    <row r="6" spans="1:77" s="154" customFormat="1" ht="80.099999999999994" customHeight="1" x14ac:dyDescent="0.25">
      <c r="A6" s="151">
        <v>5</v>
      </c>
      <c r="B6" s="135" t="s">
        <v>137</v>
      </c>
      <c r="C6" s="133" t="s">
        <v>283</v>
      </c>
      <c r="D6" s="133" t="s">
        <v>239</v>
      </c>
      <c r="E6" s="166" t="s">
        <v>358</v>
      </c>
      <c r="F6" s="145" t="s">
        <v>246</v>
      </c>
      <c r="G6" s="134" t="s">
        <v>284</v>
      </c>
      <c r="H6" s="135" t="s">
        <v>138</v>
      </c>
      <c r="I6" s="135" t="s">
        <v>139</v>
      </c>
      <c r="J6" s="135" t="s">
        <v>246</v>
      </c>
      <c r="K6" s="134" t="s">
        <v>285</v>
      </c>
      <c r="L6" s="135" t="s">
        <v>287</v>
      </c>
      <c r="M6" s="135" t="s">
        <v>185</v>
      </c>
      <c r="N6" s="135" t="s">
        <v>246</v>
      </c>
      <c r="O6" s="152" t="s">
        <v>286</v>
      </c>
      <c r="P6" s="133" t="s">
        <v>123</v>
      </c>
      <c r="Q6" s="133" t="s">
        <v>359</v>
      </c>
      <c r="R6" s="135" t="s">
        <v>246</v>
      </c>
      <c r="S6" s="134" t="s">
        <v>288</v>
      </c>
      <c r="T6" s="135" t="s">
        <v>290</v>
      </c>
      <c r="U6" s="135" t="s">
        <v>357</v>
      </c>
      <c r="V6" s="135" t="s">
        <v>246</v>
      </c>
      <c r="W6" s="153" t="s">
        <v>289</v>
      </c>
      <c r="X6" s="143" t="s">
        <v>246</v>
      </c>
      <c r="Y6" s="144" t="s">
        <v>246</v>
      </c>
      <c r="Z6" s="143" t="s">
        <v>246</v>
      </c>
      <c r="AA6" s="143" t="s">
        <v>246</v>
      </c>
      <c r="AB6" s="143" t="s">
        <v>246</v>
      </c>
      <c r="AC6" s="144" t="s">
        <v>246</v>
      </c>
      <c r="AD6" s="143" t="s">
        <v>246</v>
      </c>
      <c r="AE6" s="143" t="s">
        <v>246</v>
      </c>
      <c r="AF6" s="143" t="s">
        <v>246</v>
      </c>
      <c r="AG6" s="144" t="s">
        <v>246</v>
      </c>
      <c r="AH6" s="143" t="s">
        <v>246</v>
      </c>
      <c r="AI6" s="143" t="s">
        <v>246</v>
      </c>
      <c r="AJ6" s="144" t="s">
        <v>246</v>
      </c>
      <c r="AK6" s="144" t="s">
        <v>246</v>
      </c>
      <c r="AL6" s="143" t="s">
        <v>246</v>
      </c>
      <c r="AM6" s="143" t="s">
        <v>246</v>
      </c>
      <c r="AN6" s="135" t="s">
        <v>246</v>
      </c>
      <c r="AO6" s="135" t="s">
        <v>246</v>
      </c>
      <c r="AP6" s="133" t="s">
        <v>246</v>
      </c>
      <c r="AQ6" s="133" t="s">
        <v>246</v>
      </c>
      <c r="AR6" s="135" t="s">
        <v>246</v>
      </c>
      <c r="AS6" s="133" t="s">
        <v>246</v>
      </c>
      <c r="AT6" s="133" t="s">
        <v>246</v>
      </c>
      <c r="AU6" s="133" t="s">
        <v>246</v>
      </c>
      <c r="AV6" s="133" t="s">
        <v>246</v>
      </c>
      <c r="AW6" s="133" t="s">
        <v>246</v>
      </c>
      <c r="AX6" s="133" t="s">
        <v>246</v>
      </c>
      <c r="AY6" s="133" t="s">
        <v>246</v>
      </c>
      <c r="AZ6" s="133" t="s">
        <v>246</v>
      </c>
      <c r="BA6" s="135" t="s">
        <v>246</v>
      </c>
      <c r="BB6" s="133" t="s">
        <v>246</v>
      </c>
      <c r="BC6" s="133" t="s">
        <v>246</v>
      </c>
      <c r="BD6" s="133" t="s">
        <v>246</v>
      </c>
      <c r="BE6" s="135" t="s">
        <v>246</v>
      </c>
      <c r="BF6" s="133" t="s">
        <v>246</v>
      </c>
      <c r="BG6" s="133" t="s">
        <v>246</v>
      </c>
      <c r="BH6" s="133" t="s">
        <v>291</v>
      </c>
      <c r="BI6" s="133" t="s">
        <v>117</v>
      </c>
      <c r="BJ6" s="135" t="s">
        <v>292</v>
      </c>
      <c r="BK6" s="133" t="s">
        <v>293</v>
      </c>
      <c r="BL6" s="135" t="s">
        <v>185</v>
      </c>
      <c r="BM6" s="133" t="s">
        <v>351</v>
      </c>
      <c r="BN6" s="133" t="s">
        <v>140</v>
      </c>
      <c r="BO6" s="166" t="s">
        <v>358</v>
      </c>
      <c r="BP6" s="133" t="s">
        <v>294</v>
      </c>
      <c r="BQ6" s="143" t="s">
        <v>246</v>
      </c>
      <c r="BR6" s="143" t="s">
        <v>246</v>
      </c>
      <c r="BS6" s="143" t="s">
        <v>246</v>
      </c>
      <c r="BT6" s="145" t="s">
        <v>246</v>
      </c>
      <c r="BU6" s="145" t="s">
        <v>246</v>
      </c>
      <c r="BV6" s="145" t="s">
        <v>246</v>
      </c>
      <c r="BW6" s="145" t="s">
        <v>246</v>
      </c>
      <c r="BX6" s="145" t="s">
        <v>246</v>
      </c>
      <c r="BY6" s="164" t="s">
        <v>246</v>
      </c>
    </row>
    <row r="7" spans="1:77" ht="80.099999999999994" customHeight="1" x14ac:dyDescent="0.25">
      <c r="A7" s="142">
        <v>6</v>
      </c>
      <c r="B7" s="144" t="s">
        <v>243</v>
      </c>
      <c r="C7" s="143" t="s">
        <v>125</v>
      </c>
      <c r="D7" s="143" t="s">
        <v>239</v>
      </c>
      <c r="E7" s="166" t="s">
        <v>358</v>
      </c>
      <c r="F7" s="145" t="s">
        <v>246</v>
      </c>
      <c r="G7" s="163" t="s">
        <v>246</v>
      </c>
      <c r="H7" s="144" t="s">
        <v>295</v>
      </c>
      <c r="I7" s="166" t="s">
        <v>357</v>
      </c>
      <c r="J7" s="144" t="s">
        <v>244</v>
      </c>
      <c r="K7" s="128" t="s">
        <v>296</v>
      </c>
      <c r="L7" s="144" t="s">
        <v>126</v>
      </c>
      <c r="M7" s="166" t="s">
        <v>358</v>
      </c>
      <c r="N7" s="144" t="s">
        <v>244</v>
      </c>
      <c r="O7" s="128" t="s">
        <v>297</v>
      </c>
      <c r="P7" s="143" t="s">
        <v>248</v>
      </c>
      <c r="Q7" s="166" t="s">
        <v>358</v>
      </c>
      <c r="R7" s="162" t="s">
        <v>246</v>
      </c>
      <c r="S7" s="128" t="s">
        <v>298</v>
      </c>
      <c r="T7" s="144" t="s">
        <v>276</v>
      </c>
      <c r="U7" s="135" t="s">
        <v>357</v>
      </c>
      <c r="V7" s="144" t="s">
        <v>246</v>
      </c>
      <c r="W7" s="155" t="s">
        <v>299</v>
      </c>
      <c r="X7" s="143" t="s">
        <v>155</v>
      </c>
      <c r="Y7" s="166" t="s">
        <v>358</v>
      </c>
      <c r="Z7" s="143" t="s">
        <v>246</v>
      </c>
      <c r="AA7" s="128" t="s">
        <v>273</v>
      </c>
      <c r="AB7" s="143" t="s">
        <v>352</v>
      </c>
      <c r="AC7" s="166" t="s">
        <v>358</v>
      </c>
      <c r="AD7" s="143" t="s">
        <v>246</v>
      </c>
      <c r="AE7" s="128" t="s">
        <v>300</v>
      </c>
      <c r="AF7" s="143" t="s">
        <v>246</v>
      </c>
      <c r="AG7" s="144" t="s">
        <v>246</v>
      </c>
      <c r="AH7" s="143" t="s">
        <v>246</v>
      </c>
      <c r="AI7" s="143" t="s">
        <v>246</v>
      </c>
      <c r="AJ7" s="144" t="s">
        <v>246</v>
      </c>
      <c r="AK7" s="144" t="s">
        <v>246</v>
      </c>
      <c r="AL7" s="143" t="s">
        <v>246</v>
      </c>
      <c r="AM7" s="143" t="s">
        <v>246</v>
      </c>
      <c r="AN7" s="144" t="s">
        <v>246</v>
      </c>
      <c r="AO7" s="143" t="s">
        <v>246</v>
      </c>
      <c r="AP7" s="143" t="s">
        <v>246</v>
      </c>
      <c r="AQ7" s="143" t="s">
        <v>246</v>
      </c>
      <c r="AR7" s="143" t="s">
        <v>246</v>
      </c>
      <c r="AS7" s="143" t="s">
        <v>246</v>
      </c>
      <c r="AT7" s="143" t="s">
        <v>246</v>
      </c>
      <c r="AU7" s="143" t="s">
        <v>246</v>
      </c>
      <c r="AV7" s="143" t="s">
        <v>246</v>
      </c>
      <c r="AW7" s="144" t="s">
        <v>246</v>
      </c>
      <c r="AX7" s="143" t="s">
        <v>246</v>
      </c>
      <c r="AY7" s="143" t="s">
        <v>246</v>
      </c>
      <c r="AZ7" s="143" t="s">
        <v>246</v>
      </c>
      <c r="BA7" s="144" t="s">
        <v>246</v>
      </c>
      <c r="BB7" s="143" t="s">
        <v>246</v>
      </c>
      <c r="BC7" s="143" t="s">
        <v>246</v>
      </c>
      <c r="BD7" s="143" t="s">
        <v>246</v>
      </c>
      <c r="BE7" s="144" t="s">
        <v>246</v>
      </c>
      <c r="BF7" s="143" t="s">
        <v>246</v>
      </c>
      <c r="BG7" s="143" t="s">
        <v>246</v>
      </c>
      <c r="BH7" s="143" t="s">
        <v>246</v>
      </c>
      <c r="BI7" s="144" t="s">
        <v>246</v>
      </c>
      <c r="BJ7" s="143" t="s">
        <v>246</v>
      </c>
      <c r="BK7" s="143" t="s">
        <v>246</v>
      </c>
      <c r="BL7" s="144" t="s">
        <v>246</v>
      </c>
      <c r="BM7" s="143" t="s">
        <v>246</v>
      </c>
      <c r="BN7" s="144" t="s">
        <v>246</v>
      </c>
      <c r="BO7" s="143" t="s">
        <v>246</v>
      </c>
      <c r="BP7" s="143" t="s">
        <v>246</v>
      </c>
      <c r="BQ7" s="143" t="s">
        <v>246</v>
      </c>
      <c r="BR7" s="143" t="s">
        <v>246</v>
      </c>
      <c r="BS7" s="143" t="s">
        <v>246</v>
      </c>
      <c r="BT7" s="145" t="s">
        <v>246</v>
      </c>
      <c r="BU7" s="145" t="s">
        <v>246</v>
      </c>
      <c r="BV7" s="145" t="s">
        <v>246</v>
      </c>
      <c r="BW7" s="145" t="s">
        <v>246</v>
      </c>
      <c r="BX7" s="145" t="s">
        <v>246</v>
      </c>
      <c r="BY7" s="164" t="s">
        <v>246</v>
      </c>
    </row>
    <row r="8" spans="1:77" x14ac:dyDescent="0.25">
      <c r="B8" s="141"/>
      <c r="F8" s="131"/>
      <c r="J8" s="131"/>
      <c r="N8" s="157"/>
    </row>
    <row r="9" spans="1:77" x14ac:dyDescent="0.25">
      <c r="F9" s="131"/>
      <c r="J9" s="131"/>
      <c r="BD9" s="156"/>
    </row>
    <row r="10" spans="1:77" x14ac:dyDescent="0.25">
      <c r="F10" s="131"/>
      <c r="BD10" s="156"/>
    </row>
    <row r="11" spans="1:77" x14ac:dyDescent="0.25">
      <c r="F11" s="131"/>
      <c r="BD11" s="156"/>
    </row>
    <row r="12" spans="1:77" x14ac:dyDescent="0.25">
      <c r="F12" s="131"/>
      <c r="BD12" s="156"/>
    </row>
    <row r="13" spans="1:77" x14ac:dyDescent="0.25">
      <c r="E13" s="158"/>
      <c r="F13" s="131"/>
      <c r="BD13" s="156"/>
    </row>
    <row r="14" spans="1:77" x14ac:dyDescent="0.25">
      <c r="E14" s="158"/>
      <c r="F14" s="131"/>
      <c r="BD14" s="156"/>
    </row>
    <row r="15" spans="1:77" x14ac:dyDescent="0.25">
      <c r="F15" s="159"/>
      <c r="BD15" s="156"/>
    </row>
    <row r="16" spans="1:77" x14ac:dyDescent="0.25">
      <c r="F16" s="159"/>
      <c r="BD16" s="156"/>
    </row>
    <row r="17" spans="6:56" x14ac:dyDescent="0.25">
      <c r="F17" s="141"/>
      <c r="BD17" s="156"/>
    </row>
    <row r="18" spans="6:56" x14ac:dyDescent="0.25">
      <c r="F18" s="141"/>
      <c r="BD18" s="156"/>
    </row>
    <row r="19" spans="6:56" x14ac:dyDescent="0.25">
      <c r="BD19" s="156"/>
    </row>
    <row r="20" spans="6:56" x14ac:dyDescent="0.25">
      <c r="BD20" s="156"/>
    </row>
    <row r="21" spans="6:56" x14ac:dyDescent="0.25">
      <c r="BD21" s="156"/>
    </row>
    <row r="22" spans="6:56" x14ac:dyDescent="0.25">
      <c r="BD22" s="156"/>
    </row>
    <row r="23" spans="6:56" x14ac:dyDescent="0.25">
      <c r="BD23" s="156"/>
    </row>
    <row r="24" spans="6:56" x14ac:dyDescent="0.25">
      <c r="AY24" s="156"/>
    </row>
    <row r="25" spans="6:56" x14ac:dyDescent="0.25">
      <c r="AY25" s="156"/>
    </row>
    <row r="26" spans="6:56" x14ac:dyDescent="0.25">
      <c r="AY26" s="156"/>
    </row>
    <row r="27" spans="6:56" x14ac:dyDescent="0.25">
      <c r="AY27" s="156"/>
    </row>
    <row r="28" spans="6:56" x14ac:dyDescent="0.25">
      <c r="AQ28" s="156"/>
    </row>
    <row r="29" spans="6:56" x14ac:dyDescent="0.25">
      <c r="AQ29" s="156"/>
    </row>
    <row r="30" spans="6:56" x14ac:dyDescent="0.25">
      <c r="AQ30" s="156"/>
    </row>
    <row r="31" spans="6:56" x14ac:dyDescent="0.25">
      <c r="AQ31" s="156"/>
    </row>
    <row r="32" spans="6:56" x14ac:dyDescent="0.25">
      <c r="AQ32" s="156"/>
    </row>
    <row r="33" spans="30:34" x14ac:dyDescent="0.25">
      <c r="AH33" s="156"/>
    </row>
    <row r="34" spans="30:34" x14ac:dyDescent="0.25">
      <c r="AH34" s="156"/>
    </row>
    <row r="35" spans="30:34" x14ac:dyDescent="0.25">
      <c r="AH35" s="156"/>
    </row>
    <row r="36" spans="30:34" x14ac:dyDescent="0.25">
      <c r="AH36" s="156"/>
    </row>
    <row r="37" spans="30:34" x14ac:dyDescent="0.25">
      <c r="AH37" s="156"/>
    </row>
    <row r="38" spans="30:34" x14ac:dyDescent="0.25">
      <c r="AH38" s="156"/>
    </row>
    <row r="39" spans="30:34" x14ac:dyDescent="0.25">
      <c r="AH39" s="156"/>
    </row>
    <row r="40" spans="30:34" x14ac:dyDescent="0.25">
      <c r="AH40" s="156"/>
    </row>
    <row r="41" spans="30:34" x14ac:dyDescent="0.25">
      <c r="AH41" s="156"/>
    </row>
    <row r="42" spans="30:34" x14ac:dyDescent="0.25">
      <c r="AH42" s="156"/>
    </row>
    <row r="43" spans="30:34" x14ac:dyDescent="0.25">
      <c r="AD43" s="156"/>
    </row>
    <row r="44" spans="30:34" x14ac:dyDescent="0.25">
      <c r="AD44" s="156"/>
    </row>
    <row r="45" spans="30:34" x14ac:dyDescent="0.25">
      <c r="AD45" s="156"/>
    </row>
    <row r="46" spans="30:34" x14ac:dyDescent="0.25">
      <c r="AD46" s="156"/>
    </row>
    <row r="47" spans="30:34" x14ac:dyDescent="0.25">
      <c r="AD47" s="156"/>
    </row>
  </sheetData>
  <sortState ref="I9:I15">
    <sortCondition ref="I9:I15"/>
  </sortState>
  <dataValidations count="1">
    <dataValidation type="list" allowBlank="1" showInputMessage="1" showErrorMessage="1" sqref="K9:K58 C9:C17 D9:D16 B9:B59 G9:H15 E9:E12 F15:F16">
      <formula1>$B$2:$B$7</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19</vt:i4>
      </vt:variant>
    </vt:vector>
  </HeadingPairs>
  <TitlesOfParts>
    <vt:vector size="27" baseType="lpstr">
      <vt:lpstr>Partis Politiques</vt:lpstr>
      <vt:lpstr>Gouvernements</vt:lpstr>
      <vt:lpstr>Parlements</vt:lpstr>
      <vt:lpstr>Fédéral</vt:lpstr>
      <vt:lpstr>Communautés</vt:lpstr>
      <vt:lpstr>Communauté française</vt:lpstr>
      <vt:lpstr>fichier parlement</vt:lpstr>
      <vt:lpstr>fichier gouvernements</vt:lpstr>
      <vt:lpstr>G.CF</vt:lpstr>
      <vt:lpstr>G.CF.</vt:lpstr>
      <vt:lpstr>G.F.</vt:lpstr>
      <vt:lpstr>G.G.</vt:lpstr>
      <vt:lpstr>G.RB</vt:lpstr>
      <vt:lpstr>G.W.</vt:lpstr>
      <vt:lpstr>GCF</vt:lpstr>
      <vt:lpstr>GF</vt:lpstr>
      <vt:lpstr>GFl</vt:lpstr>
      <vt:lpstr>GG</vt:lpstr>
      <vt:lpstr>GRB</vt:lpstr>
      <vt:lpstr>GW</vt:lpstr>
      <vt:lpstr>NUM2ROS</vt:lpstr>
      <vt:lpstr>NUMEROS</vt:lpstr>
      <vt:lpstr>Communautés!Zone_d_impression</vt:lpstr>
      <vt:lpstr>Fédéral!Zone_d_impression</vt:lpstr>
      <vt:lpstr>Gouvernements!Zone_d_impression</vt:lpstr>
      <vt:lpstr>Parlements!Zone_d_impression</vt:lpstr>
      <vt:lpstr>'Partis Politiques'!Zone_d_impression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 CAILLET</dc:creator>
  <cp:lastModifiedBy>Michel CAILLET</cp:lastModifiedBy>
  <cp:lastPrinted>2012-11-19T15:16:15Z</cp:lastPrinted>
  <dcterms:created xsi:type="dcterms:W3CDTF">2012-11-19T13:39:54Z</dcterms:created>
  <dcterms:modified xsi:type="dcterms:W3CDTF">2015-06-09T12:09:18Z</dcterms:modified>
</cp:coreProperties>
</file>